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2\(6) mai 2022\proiect\rectificare mai 2022\"/>
    </mc:Choice>
  </mc:AlternateContent>
  <xr:revisionPtr revIDLastSave="0" documentId="13_ncr:1_{649059EC-6F5C-4266-BF8D-08ACAEBD63D9}" xr6:coauthVersionLast="47" xr6:coauthVersionMax="47" xr10:uidLastSave="{00000000-0000-0000-0000-000000000000}"/>
  <bookViews>
    <workbookView xWindow="-120" yWindow="-120" windowWidth="29040" windowHeight="15840" xr2:uid="{A5E58E54-8EB0-48C2-861D-7E52143B11DB}"/>
  </bookViews>
  <sheets>
    <sheet name="rect mai" sheetId="3" r:id="rId1"/>
    <sheet name="rect mart" sheetId="2" r:id="rId2"/>
    <sheet name="Sheet1" sheetId="1" r:id="rId3"/>
  </sheets>
  <definedNames>
    <definedName name="_xlnm._FilterDatabase" localSheetId="0" hidden="1">'rect mai'!$A$12:$J$925</definedName>
    <definedName name="_xlnm._FilterDatabase" localSheetId="1" hidden="1">'rect mart'!$A$12:$J$925</definedName>
    <definedName name="_xlnm._FilterDatabase" localSheetId="2" hidden="1">Sheet1!$A$12:$J$925</definedName>
    <definedName name="_xlnm.Print_Area" localSheetId="0">'rect mai'!$A$1:$H$936</definedName>
    <definedName name="_xlnm.Print_Area" localSheetId="1">'rect mart'!$A$1:$H$936</definedName>
    <definedName name="_xlnm.Print_Area" localSheetId="2">Sheet1!$A$1:$H$936</definedName>
    <definedName name="_xlnm.Print_Titles" localSheetId="0">'rect mai'!$8:$11</definedName>
    <definedName name="_xlnm.Print_Titles" localSheetId="1">'rect mart'!$8:$11</definedName>
    <definedName name="_xlnm.Print_Titles" localSheetId="2">Sheet1!$8:$11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1" i="3" l="1"/>
  <c r="F378" i="3"/>
  <c r="D757" i="2"/>
  <c r="D935" i="3"/>
  <c r="D934" i="3"/>
  <c r="D930" i="3"/>
  <c r="D929" i="3"/>
  <c r="I924" i="3"/>
  <c r="E923" i="3"/>
  <c r="I923" i="3" s="1"/>
  <c r="I922" i="3"/>
  <c r="E921" i="3"/>
  <c r="I921" i="3" s="1"/>
  <c r="E920" i="3"/>
  <c r="I920" i="3" s="1"/>
  <c r="E919" i="3"/>
  <c r="I919" i="3" s="1"/>
  <c r="E918" i="3"/>
  <c r="I918" i="3" s="1"/>
  <c r="H917" i="3"/>
  <c r="G917" i="3"/>
  <c r="F917" i="3"/>
  <c r="D917" i="3"/>
  <c r="I916" i="3"/>
  <c r="H915" i="3"/>
  <c r="G915" i="3"/>
  <c r="F915" i="3"/>
  <c r="D915" i="3"/>
  <c r="E914" i="3"/>
  <c r="E913" i="3"/>
  <c r="I913" i="3" s="1"/>
  <c r="E912" i="3"/>
  <c r="I912" i="3" s="1"/>
  <c r="E911" i="3"/>
  <c r="I911" i="3" s="1"/>
  <c r="H910" i="3"/>
  <c r="G910" i="3"/>
  <c r="F910" i="3"/>
  <c r="D910" i="3"/>
  <c r="I909" i="3"/>
  <c r="H908" i="3"/>
  <c r="G908" i="3"/>
  <c r="F908" i="3"/>
  <c r="D908" i="3"/>
  <c r="E907" i="3"/>
  <c r="I907" i="3" s="1"/>
  <c r="E906" i="3"/>
  <c r="I906" i="3" s="1"/>
  <c r="E905" i="3"/>
  <c r="E904" i="3"/>
  <c r="I904" i="3" s="1"/>
  <c r="H903" i="3"/>
  <c r="G903" i="3"/>
  <c r="F903" i="3"/>
  <c r="D903" i="3"/>
  <c r="I902" i="3"/>
  <c r="H901" i="3"/>
  <c r="G901" i="3"/>
  <c r="F901" i="3"/>
  <c r="D901" i="3"/>
  <c r="I899" i="3"/>
  <c r="E898" i="3"/>
  <c r="H897" i="3"/>
  <c r="G897" i="3"/>
  <c r="F897" i="3"/>
  <c r="D897" i="3"/>
  <c r="E895" i="3"/>
  <c r="I895" i="3" s="1"/>
  <c r="E894" i="3"/>
  <c r="I894" i="3" s="1"/>
  <c r="E893" i="3"/>
  <c r="I893" i="3" s="1"/>
  <c r="H892" i="3"/>
  <c r="G892" i="3"/>
  <c r="F892" i="3"/>
  <c r="D892" i="3"/>
  <c r="E891" i="3"/>
  <c r="I891" i="3" s="1"/>
  <c r="E890" i="3"/>
  <c r="I890" i="3" s="1"/>
  <c r="E889" i="3"/>
  <c r="I889" i="3" s="1"/>
  <c r="H888" i="3"/>
  <c r="G888" i="3"/>
  <c r="F888" i="3"/>
  <c r="D888" i="3"/>
  <c r="E887" i="3"/>
  <c r="I887" i="3" s="1"/>
  <c r="E886" i="3"/>
  <c r="I886" i="3" s="1"/>
  <c r="E885" i="3"/>
  <c r="I885" i="3" s="1"/>
  <c r="H884" i="3"/>
  <c r="G884" i="3"/>
  <c r="F884" i="3"/>
  <c r="D884" i="3"/>
  <c r="E882" i="3"/>
  <c r="I882" i="3" s="1"/>
  <c r="E881" i="3"/>
  <c r="I881" i="3" s="1"/>
  <c r="E880" i="3"/>
  <c r="I880" i="3" s="1"/>
  <c r="I877" i="3"/>
  <c r="I875" i="3"/>
  <c r="E874" i="3"/>
  <c r="I874" i="3" s="1"/>
  <c r="I873" i="3"/>
  <c r="E872" i="3"/>
  <c r="I872" i="3" s="1"/>
  <c r="E871" i="3"/>
  <c r="E870" i="3"/>
  <c r="I870" i="3" s="1"/>
  <c r="E869" i="3"/>
  <c r="I869" i="3" s="1"/>
  <c r="H868" i="3"/>
  <c r="G868" i="3"/>
  <c r="F868" i="3"/>
  <c r="D868" i="3"/>
  <c r="I867" i="3"/>
  <c r="H866" i="3"/>
  <c r="G866" i="3"/>
  <c r="F866" i="3"/>
  <c r="D866" i="3"/>
  <c r="E865" i="3"/>
  <c r="I865" i="3" s="1"/>
  <c r="E864" i="3"/>
  <c r="I864" i="3" s="1"/>
  <c r="E863" i="3"/>
  <c r="I863" i="3" s="1"/>
  <c r="E862" i="3"/>
  <c r="I862" i="3" s="1"/>
  <c r="H861" i="3"/>
  <c r="G861" i="3"/>
  <c r="F861" i="3"/>
  <c r="D861" i="3"/>
  <c r="I860" i="3"/>
  <c r="H859" i="3"/>
  <c r="G859" i="3"/>
  <c r="F859" i="3"/>
  <c r="D859" i="3"/>
  <c r="E858" i="3"/>
  <c r="I858" i="3" s="1"/>
  <c r="E857" i="3"/>
  <c r="E856" i="3"/>
  <c r="I856" i="3" s="1"/>
  <c r="E855" i="3"/>
  <c r="I855" i="3" s="1"/>
  <c r="H854" i="3"/>
  <c r="G854" i="3"/>
  <c r="F854" i="3"/>
  <c r="D854" i="3"/>
  <c r="I853" i="3"/>
  <c r="H852" i="3"/>
  <c r="G852" i="3"/>
  <c r="F852" i="3"/>
  <c r="D852" i="3"/>
  <c r="I850" i="3"/>
  <c r="E849" i="3"/>
  <c r="E848" i="3" s="1"/>
  <c r="H848" i="3"/>
  <c r="G848" i="3"/>
  <c r="F848" i="3"/>
  <c r="D848" i="3"/>
  <c r="E846" i="3"/>
  <c r="I846" i="3" s="1"/>
  <c r="E845" i="3"/>
  <c r="I845" i="3" s="1"/>
  <c r="E844" i="3"/>
  <c r="I844" i="3" s="1"/>
  <c r="H843" i="3"/>
  <c r="G843" i="3"/>
  <c r="F843" i="3"/>
  <c r="D843" i="3"/>
  <c r="E842" i="3"/>
  <c r="I842" i="3" s="1"/>
  <c r="E841" i="3"/>
  <c r="I841" i="3" s="1"/>
  <c r="E840" i="3"/>
  <c r="H839" i="3"/>
  <c r="G839" i="3"/>
  <c r="F839" i="3"/>
  <c r="D839" i="3"/>
  <c r="E838" i="3"/>
  <c r="I838" i="3" s="1"/>
  <c r="E837" i="3"/>
  <c r="I837" i="3" s="1"/>
  <c r="E836" i="3"/>
  <c r="H835" i="3"/>
  <c r="G835" i="3"/>
  <c r="F835" i="3"/>
  <c r="D835" i="3"/>
  <c r="E833" i="3"/>
  <c r="I833" i="3" s="1"/>
  <c r="E832" i="3"/>
  <c r="I832" i="3" s="1"/>
  <c r="E831" i="3"/>
  <c r="I831" i="3" s="1"/>
  <c r="I827" i="3"/>
  <c r="E826" i="3"/>
  <c r="I826" i="3" s="1"/>
  <c r="I825" i="3"/>
  <c r="E824" i="3"/>
  <c r="I824" i="3" s="1"/>
  <c r="F823" i="3"/>
  <c r="F822" i="3"/>
  <c r="F726" i="3" s="1"/>
  <c r="E822" i="3"/>
  <c r="E821" i="3"/>
  <c r="I821" i="3" s="1"/>
  <c r="H820" i="3"/>
  <c r="G820" i="3"/>
  <c r="D820" i="3"/>
  <c r="I819" i="3"/>
  <c r="H818" i="3"/>
  <c r="G818" i="3"/>
  <c r="D818" i="3"/>
  <c r="E817" i="3"/>
  <c r="I817" i="3" s="1"/>
  <c r="E816" i="3"/>
  <c r="I816" i="3" s="1"/>
  <c r="E815" i="3"/>
  <c r="I815" i="3" s="1"/>
  <c r="E814" i="3"/>
  <c r="I814" i="3" s="1"/>
  <c r="H813" i="3"/>
  <c r="G813" i="3"/>
  <c r="F813" i="3"/>
  <c r="D813" i="3"/>
  <c r="I812" i="3"/>
  <c r="H811" i="3"/>
  <c r="G811" i="3"/>
  <c r="F811" i="3"/>
  <c r="D811" i="3"/>
  <c r="E810" i="3"/>
  <c r="I810" i="3" s="1"/>
  <c r="E809" i="3"/>
  <c r="E808" i="3"/>
  <c r="I808" i="3" s="1"/>
  <c r="E807" i="3"/>
  <c r="H806" i="3"/>
  <c r="G806" i="3"/>
  <c r="F806" i="3"/>
  <c r="D806" i="3"/>
  <c r="I805" i="3"/>
  <c r="H804" i="3"/>
  <c r="G804" i="3"/>
  <c r="F804" i="3"/>
  <c r="D804" i="3"/>
  <c r="I802" i="3"/>
  <c r="E801" i="3"/>
  <c r="E800" i="3" s="1"/>
  <c r="H800" i="3"/>
  <c r="G800" i="3"/>
  <c r="F800" i="3"/>
  <c r="D800" i="3"/>
  <c r="E798" i="3"/>
  <c r="I798" i="3" s="1"/>
  <c r="E797" i="3"/>
  <c r="I797" i="3" s="1"/>
  <c r="E796" i="3"/>
  <c r="I796" i="3" s="1"/>
  <c r="H795" i="3"/>
  <c r="G795" i="3"/>
  <c r="G786" i="3" s="1"/>
  <c r="G782" i="3" s="1"/>
  <c r="G781" i="3" s="1"/>
  <c r="F795" i="3"/>
  <c r="D795" i="3"/>
  <c r="E794" i="3"/>
  <c r="I794" i="3" s="1"/>
  <c r="E793" i="3"/>
  <c r="I793" i="3" s="1"/>
  <c r="E792" i="3"/>
  <c r="H791" i="3"/>
  <c r="G791" i="3"/>
  <c r="F791" i="3"/>
  <c r="D791" i="3"/>
  <c r="E790" i="3"/>
  <c r="I790" i="3" s="1"/>
  <c r="E789" i="3"/>
  <c r="I789" i="3" s="1"/>
  <c r="E788" i="3"/>
  <c r="I788" i="3" s="1"/>
  <c r="H787" i="3"/>
  <c r="G787" i="3"/>
  <c r="F787" i="3"/>
  <c r="D787" i="3"/>
  <c r="E785" i="3"/>
  <c r="I785" i="3" s="1"/>
  <c r="E784" i="3"/>
  <c r="I784" i="3" s="1"/>
  <c r="E783" i="3"/>
  <c r="I783" i="3" s="1"/>
  <c r="I780" i="3"/>
  <c r="I778" i="3"/>
  <c r="E777" i="3"/>
  <c r="I777" i="3" s="1"/>
  <c r="I776" i="3"/>
  <c r="E775" i="3"/>
  <c r="I775" i="3" s="1"/>
  <c r="E774" i="3"/>
  <c r="I774" i="3" s="1"/>
  <c r="E773" i="3"/>
  <c r="I773" i="3" s="1"/>
  <c r="E772" i="3"/>
  <c r="H771" i="3"/>
  <c r="G771" i="3"/>
  <c r="F771" i="3"/>
  <c r="D771" i="3"/>
  <c r="I770" i="3"/>
  <c r="H769" i="3"/>
  <c r="G769" i="3"/>
  <c r="F769" i="3"/>
  <c r="D769" i="3"/>
  <c r="E768" i="3"/>
  <c r="I768" i="3" s="1"/>
  <c r="E767" i="3"/>
  <c r="I767" i="3" s="1"/>
  <c r="E766" i="3"/>
  <c r="I766" i="3" s="1"/>
  <c r="E765" i="3"/>
  <c r="H764" i="3"/>
  <c r="G764" i="3"/>
  <c r="F764" i="3"/>
  <c r="D764" i="3"/>
  <c r="I763" i="3"/>
  <c r="H762" i="3"/>
  <c r="G762" i="3"/>
  <c r="F762" i="3"/>
  <c r="D762" i="3"/>
  <c r="E761" i="3"/>
  <c r="I761" i="3" s="1"/>
  <c r="E760" i="3"/>
  <c r="I760" i="3" s="1"/>
  <c r="E759" i="3"/>
  <c r="E758" i="3"/>
  <c r="I758" i="3" s="1"/>
  <c r="H757" i="3"/>
  <c r="G757" i="3"/>
  <c r="F757" i="3"/>
  <c r="I756" i="3"/>
  <c r="H755" i="3"/>
  <c r="G755" i="3"/>
  <c r="F755" i="3"/>
  <c r="D755" i="3"/>
  <c r="I753" i="3"/>
  <c r="E752" i="3"/>
  <c r="I752" i="3" s="1"/>
  <c r="H751" i="3"/>
  <c r="G751" i="3"/>
  <c r="F751" i="3"/>
  <c r="D751" i="3"/>
  <c r="E749" i="3"/>
  <c r="I749" i="3" s="1"/>
  <c r="E748" i="3"/>
  <c r="I748" i="3" s="1"/>
  <c r="E747" i="3"/>
  <c r="H746" i="3"/>
  <c r="G746" i="3"/>
  <c r="F746" i="3"/>
  <c r="D746" i="3"/>
  <c r="E745" i="3"/>
  <c r="I745" i="3" s="1"/>
  <c r="E744" i="3"/>
  <c r="I744" i="3" s="1"/>
  <c r="E743" i="3"/>
  <c r="I743" i="3" s="1"/>
  <c r="H742" i="3"/>
  <c r="G742" i="3"/>
  <c r="F742" i="3"/>
  <c r="D742" i="3"/>
  <c r="E741" i="3"/>
  <c r="I741" i="3" s="1"/>
  <c r="E740" i="3"/>
  <c r="I740" i="3" s="1"/>
  <c r="H738" i="3"/>
  <c r="G738" i="3"/>
  <c r="F738" i="3"/>
  <c r="D738" i="3"/>
  <c r="J735" i="3"/>
  <c r="K736" i="3" s="1"/>
  <c r="E736" i="3" s="1"/>
  <c r="E735" i="3"/>
  <c r="I735" i="3" s="1"/>
  <c r="E734" i="3"/>
  <c r="I734" i="3" s="1"/>
  <c r="I731" i="3"/>
  <c r="H730" i="3"/>
  <c r="G730" i="3"/>
  <c r="F730" i="3"/>
  <c r="D730" i="3"/>
  <c r="E730" i="3" s="1"/>
  <c r="I729" i="3"/>
  <c r="H728" i="3"/>
  <c r="G728" i="3"/>
  <c r="F728" i="3"/>
  <c r="D728" i="3"/>
  <c r="E728" i="3" s="1"/>
  <c r="I728" i="3" s="1"/>
  <c r="H727" i="3"/>
  <c r="G727" i="3"/>
  <c r="D727" i="3"/>
  <c r="H726" i="3"/>
  <c r="G726" i="3"/>
  <c r="D726" i="3"/>
  <c r="E726" i="3" s="1"/>
  <c r="H725" i="3"/>
  <c r="G725" i="3"/>
  <c r="F725" i="3"/>
  <c r="D725" i="3"/>
  <c r="I723" i="3"/>
  <c r="H721" i="3"/>
  <c r="G721" i="3"/>
  <c r="F721" i="3"/>
  <c r="D721" i="3"/>
  <c r="E721" i="3" s="1"/>
  <c r="H720" i="3"/>
  <c r="G720" i="3"/>
  <c r="F720" i="3"/>
  <c r="D720" i="3"/>
  <c r="E720" i="3" s="1"/>
  <c r="H719" i="3"/>
  <c r="G719" i="3"/>
  <c r="F719" i="3"/>
  <c r="D719" i="3"/>
  <c r="H718" i="3"/>
  <c r="G718" i="3"/>
  <c r="F718" i="3"/>
  <c r="D718" i="3"/>
  <c r="I716" i="3"/>
  <c r="H714" i="3"/>
  <c r="G714" i="3"/>
  <c r="F714" i="3"/>
  <c r="D714" i="3"/>
  <c r="E714" i="3" s="1"/>
  <c r="H713" i="3"/>
  <c r="G713" i="3"/>
  <c r="F713" i="3"/>
  <c r="D713" i="3"/>
  <c r="E713" i="3" s="1"/>
  <c r="H712" i="3"/>
  <c r="G712" i="3"/>
  <c r="F712" i="3"/>
  <c r="D712" i="3"/>
  <c r="H711" i="3"/>
  <c r="G711" i="3"/>
  <c r="G710" i="3" s="1"/>
  <c r="F711" i="3"/>
  <c r="D711" i="3"/>
  <c r="I709" i="3"/>
  <c r="I706" i="3"/>
  <c r="H705" i="3"/>
  <c r="H704" i="3" s="1"/>
  <c r="G705" i="3"/>
  <c r="G704" i="3" s="1"/>
  <c r="F705" i="3"/>
  <c r="F704" i="3" s="1"/>
  <c r="D705" i="3"/>
  <c r="D704" i="3" s="1"/>
  <c r="I701" i="3"/>
  <c r="I699" i="3"/>
  <c r="E698" i="3"/>
  <c r="I698" i="3" s="1"/>
  <c r="I697" i="3"/>
  <c r="E696" i="3"/>
  <c r="I696" i="3" s="1"/>
  <c r="E695" i="3"/>
  <c r="E694" i="3"/>
  <c r="I694" i="3" s="1"/>
  <c r="E693" i="3"/>
  <c r="I693" i="3" s="1"/>
  <c r="H692" i="3"/>
  <c r="G692" i="3"/>
  <c r="F692" i="3"/>
  <c r="D692" i="3"/>
  <c r="I691" i="3"/>
  <c r="H690" i="3"/>
  <c r="G690" i="3"/>
  <c r="F690" i="3"/>
  <c r="D690" i="3"/>
  <c r="E689" i="3"/>
  <c r="E688" i="3"/>
  <c r="I688" i="3" s="1"/>
  <c r="E687" i="3"/>
  <c r="I687" i="3" s="1"/>
  <c r="E686" i="3"/>
  <c r="H685" i="3"/>
  <c r="G685" i="3"/>
  <c r="F685" i="3"/>
  <c r="D685" i="3"/>
  <c r="I684" i="3"/>
  <c r="H683" i="3"/>
  <c r="G683" i="3"/>
  <c r="F683" i="3"/>
  <c r="D683" i="3"/>
  <c r="E682" i="3"/>
  <c r="I682" i="3" s="1"/>
  <c r="E681" i="3"/>
  <c r="I681" i="3" s="1"/>
  <c r="E680" i="3"/>
  <c r="I680" i="3" s="1"/>
  <c r="E679" i="3"/>
  <c r="I679" i="3" s="1"/>
  <c r="H678" i="3"/>
  <c r="G678" i="3"/>
  <c r="F678" i="3"/>
  <c r="D678" i="3"/>
  <c r="I677" i="3"/>
  <c r="H676" i="3"/>
  <c r="G676" i="3"/>
  <c r="G675" i="3" s="1"/>
  <c r="F676" i="3"/>
  <c r="D676" i="3"/>
  <c r="I674" i="3"/>
  <c r="E673" i="3"/>
  <c r="I673" i="3" s="1"/>
  <c r="H672" i="3"/>
  <c r="G672" i="3"/>
  <c r="F672" i="3"/>
  <c r="D672" i="3"/>
  <c r="E670" i="3"/>
  <c r="I670" i="3" s="1"/>
  <c r="E669" i="3"/>
  <c r="I669" i="3" s="1"/>
  <c r="E668" i="3"/>
  <c r="I668" i="3" s="1"/>
  <c r="H667" i="3"/>
  <c r="G667" i="3"/>
  <c r="F667" i="3"/>
  <c r="D667" i="3"/>
  <c r="E666" i="3"/>
  <c r="I666" i="3" s="1"/>
  <c r="E665" i="3"/>
  <c r="I665" i="3" s="1"/>
  <c r="E664" i="3"/>
  <c r="I664" i="3" s="1"/>
  <c r="H663" i="3"/>
  <c r="G663" i="3"/>
  <c r="F663" i="3"/>
  <c r="D663" i="3"/>
  <c r="E662" i="3"/>
  <c r="I662" i="3" s="1"/>
  <c r="E661" i="3"/>
  <c r="I661" i="3" s="1"/>
  <c r="E660" i="3"/>
  <c r="H659" i="3"/>
  <c r="G659" i="3"/>
  <c r="F659" i="3"/>
  <c r="D659" i="3"/>
  <c r="E657" i="3"/>
  <c r="I657" i="3" s="1"/>
  <c r="E656" i="3"/>
  <c r="I656" i="3" s="1"/>
  <c r="E655" i="3"/>
  <c r="I652" i="3"/>
  <c r="H651" i="3"/>
  <c r="G651" i="3"/>
  <c r="F651" i="3"/>
  <c r="D651" i="3"/>
  <c r="E651" i="3" s="1"/>
  <c r="I650" i="3"/>
  <c r="H649" i="3"/>
  <c r="G649" i="3"/>
  <c r="F649" i="3"/>
  <c r="D649" i="3"/>
  <c r="E649" i="3" s="1"/>
  <c r="H648" i="3"/>
  <c r="G648" i="3"/>
  <c r="F648" i="3"/>
  <c r="D648" i="3"/>
  <c r="H647" i="3"/>
  <c r="G647" i="3"/>
  <c r="F647" i="3"/>
  <c r="D647" i="3"/>
  <c r="H646" i="3"/>
  <c r="G646" i="3"/>
  <c r="F646" i="3"/>
  <c r="E646" i="3"/>
  <c r="D646" i="3"/>
  <c r="I644" i="3"/>
  <c r="H642" i="3"/>
  <c r="G642" i="3"/>
  <c r="F642" i="3"/>
  <c r="D642" i="3"/>
  <c r="H641" i="3"/>
  <c r="G641" i="3"/>
  <c r="F641" i="3"/>
  <c r="D641" i="3"/>
  <c r="H640" i="3"/>
  <c r="G640" i="3"/>
  <c r="F640" i="3"/>
  <c r="D640" i="3"/>
  <c r="E640" i="3" s="1"/>
  <c r="H639" i="3"/>
  <c r="G639" i="3"/>
  <c r="F639" i="3"/>
  <c r="D639" i="3"/>
  <c r="I637" i="3"/>
  <c r="H635" i="3"/>
  <c r="G635" i="3"/>
  <c r="F635" i="3"/>
  <c r="D635" i="3"/>
  <c r="E635" i="3" s="1"/>
  <c r="H634" i="3"/>
  <c r="G634" i="3"/>
  <c r="F634" i="3"/>
  <c r="D634" i="3"/>
  <c r="H633" i="3"/>
  <c r="G633" i="3"/>
  <c r="F633" i="3"/>
  <c r="D633" i="3"/>
  <c r="D629" i="3" s="1"/>
  <c r="H632" i="3"/>
  <c r="G632" i="3"/>
  <c r="F632" i="3"/>
  <c r="E632" i="3"/>
  <c r="D632" i="3"/>
  <c r="I630" i="3"/>
  <c r="I627" i="3"/>
  <c r="H626" i="3"/>
  <c r="H625" i="3" s="1"/>
  <c r="G626" i="3"/>
  <c r="G625" i="3" s="1"/>
  <c r="F626" i="3"/>
  <c r="F625" i="3" s="1"/>
  <c r="D626" i="3"/>
  <c r="D625" i="3" s="1"/>
  <c r="I622" i="3"/>
  <c r="I620" i="3"/>
  <c r="E619" i="3"/>
  <c r="I619" i="3" s="1"/>
  <c r="I618" i="3"/>
  <c r="E617" i="3"/>
  <c r="E616" i="3"/>
  <c r="I616" i="3" s="1"/>
  <c r="E615" i="3"/>
  <c r="I615" i="3" s="1"/>
  <c r="E614" i="3"/>
  <c r="I614" i="3" s="1"/>
  <c r="H613" i="3"/>
  <c r="G613" i="3"/>
  <c r="F613" i="3"/>
  <c r="D613" i="3"/>
  <c r="I612" i="3"/>
  <c r="H611" i="3"/>
  <c r="G611" i="3"/>
  <c r="F611" i="3"/>
  <c r="D611" i="3"/>
  <c r="E610" i="3"/>
  <c r="I610" i="3" s="1"/>
  <c r="E609" i="3"/>
  <c r="I609" i="3" s="1"/>
  <c r="E608" i="3"/>
  <c r="I608" i="3" s="1"/>
  <c r="E607" i="3"/>
  <c r="I607" i="3" s="1"/>
  <c r="H606" i="3"/>
  <c r="G606" i="3"/>
  <c r="F606" i="3"/>
  <c r="D606" i="3"/>
  <c r="I605" i="3"/>
  <c r="H604" i="3"/>
  <c r="G604" i="3"/>
  <c r="F604" i="3"/>
  <c r="D604" i="3"/>
  <c r="E603" i="3"/>
  <c r="I603" i="3" s="1"/>
  <c r="E602" i="3"/>
  <c r="E601" i="3"/>
  <c r="I601" i="3" s="1"/>
  <c r="E600" i="3"/>
  <c r="I600" i="3" s="1"/>
  <c r="H599" i="3"/>
  <c r="G599" i="3"/>
  <c r="F599" i="3"/>
  <c r="D599" i="3"/>
  <c r="I598" i="3"/>
  <c r="H597" i="3"/>
  <c r="G597" i="3"/>
  <c r="F597" i="3"/>
  <c r="D597" i="3"/>
  <c r="I595" i="3"/>
  <c r="E594" i="3"/>
  <c r="E593" i="3" s="1"/>
  <c r="H593" i="3"/>
  <c r="G593" i="3"/>
  <c r="F593" i="3"/>
  <c r="D593" i="3"/>
  <c r="E591" i="3"/>
  <c r="I591" i="3" s="1"/>
  <c r="E590" i="3"/>
  <c r="I590" i="3" s="1"/>
  <c r="E589" i="3"/>
  <c r="H588" i="3"/>
  <c r="G588" i="3"/>
  <c r="F588" i="3"/>
  <c r="D588" i="3"/>
  <c r="E587" i="3"/>
  <c r="I587" i="3" s="1"/>
  <c r="E586" i="3"/>
  <c r="I586" i="3" s="1"/>
  <c r="E585" i="3"/>
  <c r="H584" i="3"/>
  <c r="G584" i="3"/>
  <c r="F584" i="3"/>
  <c r="D584" i="3"/>
  <c r="E583" i="3"/>
  <c r="I583" i="3" s="1"/>
  <c r="E582" i="3"/>
  <c r="I582" i="3" s="1"/>
  <c r="E581" i="3"/>
  <c r="I581" i="3" s="1"/>
  <c r="H580" i="3"/>
  <c r="G580" i="3"/>
  <c r="F580" i="3"/>
  <c r="D580" i="3"/>
  <c r="E578" i="3"/>
  <c r="I578" i="3" s="1"/>
  <c r="E577" i="3"/>
  <c r="I577" i="3" s="1"/>
  <c r="E576" i="3"/>
  <c r="I576" i="3" s="1"/>
  <c r="I573" i="3"/>
  <c r="I571" i="3"/>
  <c r="E570" i="3"/>
  <c r="I570" i="3" s="1"/>
  <c r="I569" i="3"/>
  <c r="E568" i="3"/>
  <c r="I568" i="3" s="1"/>
  <c r="E567" i="3"/>
  <c r="I567" i="3" s="1"/>
  <c r="E566" i="3"/>
  <c r="I566" i="3" s="1"/>
  <c r="E565" i="3"/>
  <c r="I565" i="3" s="1"/>
  <c r="H564" i="3"/>
  <c r="G564" i="3"/>
  <c r="F564" i="3"/>
  <c r="D564" i="3"/>
  <c r="I563" i="3"/>
  <c r="H562" i="3"/>
  <c r="G562" i="3"/>
  <c r="F562" i="3"/>
  <c r="D562" i="3"/>
  <c r="E561" i="3"/>
  <c r="I561" i="3" s="1"/>
  <c r="E560" i="3"/>
  <c r="I560" i="3" s="1"/>
  <c r="E559" i="3"/>
  <c r="E558" i="3"/>
  <c r="H557" i="3"/>
  <c r="G557" i="3"/>
  <c r="F557" i="3"/>
  <c r="D557" i="3"/>
  <c r="I556" i="3"/>
  <c r="H555" i="3"/>
  <c r="G555" i="3"/>
  <c r="F555" i="3"/>
  <c r="D555" i="3"/>
  <c r="E554" i="3"/>
  <c r="I554" i="3" s="1"/>
  <c r="E553" i="3"/>
  <c r="I553" i="3" s="1"/>
  <c r="E552" i="3"/>
  <c r="I552" i="3" s="1"/>
  <c r="E551" i="3"/>
  <c r="I551" i="3" s="1"/>
  <c r="H550" i="3"/>
  <c r="G550" i="3"/>
  <c r="F550" i="3"/>
  <c r="D550" i="3"/>
  <c r="I549" i="3"/>
  <c r="H548" i="3"/>
  <c r="G548" i="3"/>
  <c r="F548" i="3"/>
  <c r="D548" i="3"/>
  <c r="I546" i="3"/>
  <c r="E545" i="3"/>
  <c r="H544" i="3"/>
  <c r="G544" i="3"/>
  <c r="F544" i="3"/>
  <c r="D544" i="3"/>
  <c r="E542" i="3"/>
  <c r="E541" i="3"/>
  <c r="I541" i="3" s="1"/>
  <c r="E540" i="3"/>
  <c r="I540" i="3" s="1"/>
  <c r="H539" i="3"/>
  <c r="G539" i="3"/>
  <c r="F539" i="3"/>
  <c r="D539" i="3"/>
  <c r="E538" i="3"/>
  <c r="I538" i="3" s="1"/>
  <c r="E537" i="3"/>
  <c r="I537" i="3" s="1"/>
  <c r="E536" i="3"/>
  <c r="I536" i="3" s="1"/>
  <c r="H535" i="3"/>
  <c r="G535" i="3"/>
  <c r="F535" i="3"/>
  <c r="D535" i="3"/>
  <c r="E534" i="3"/>
  <c r="I534" i="3" s="1"/>
  <c r="E533" i="3"/>
  <c r="I533" i="3" s="1"/>
  <c r="E532" i="3"/>
  <c r="H531" i="3"/>
  <c r="G531" i="3"/>
  <c r="F531" i="3"/>
  <c r="D531" i="3"/>
  <c r="E529" i="3"/>
  <c r="I529" i="3" s="1"/>
  <c r="E528" i="3"/>
  <c r="I528" i="3" s="1"/>
  <c r="E527" i="3"/>
  <c r="I527" i="3" s="1"/>
  <c r="I523" i="3"/>
  <c r="E522" i="3"/>
  <c r="I522" i="3" s="1"/>
  <c r="I521" i="3"/>
  <c r="E520" i="3"/>
  <c r="I520" i="3" s="1"/>
  <c r="E519" i="3"/>
  <c r="I519" i="3" s="1"/>
  <c r="I518" i="3"/>
  <c r="E518" i="3"/>
  <c r="E517" i="3"/>
  <c r="I517" i="3" s="1"/>
  <c r="H516" i="3"/>
  <c r="G516" i="3"/>
  <c r="F516" i="3"/>
  <c r="D516" i="3"/>
  <c r="I515" i="3"/>
  <c r="H514" i="3"/>
  <c r="G514" i="3"/>
  <c r="F514" i="3"/>
  <c r="D514" i="3"/>
  <c r="E513" i="3"/>
  <c r="I513" i="3" s="1"/>
  <c r="E512" i="3"/>
  <c r="I512" i="3" s="1"/>
  <c r="E511" i="3"/>
  <c r="E510" i="3"/>
  <c r="I510" i="3" s="1"/>
  <c r="H509" i="3"/>
  <c r="G509" i="3"/>
  <c r="F509" i="3"/>
  <c r="D509" i="3"/>
  <c r="I508" i="3"/>
  <c r="H507" i="3"/>
  <c r="G507" i="3"/>
  <c r="F507" i="3"/>
  <c r="D507" i="3"/>
  <c r="E506" i="3"/>
  <c r="I506" i="3" s="1"/>
  <c r="E505" i="3"/>
  <c r="I505" i="3" s="1"/>
  <c r="E504" i="3"/>
  <c r="I504" i="3" s="1"/>
  <c r="E503" i="3"/>
  <c r="I503" i="3" s="1"/>
  <c r="H502" i="3"/>
  <c r="G502" i="3"/>
  <c r="F502" i="3"/>
  <c r="D502" i="3"/>
  <c r="I501" i="3"/>
  <c r="H500" i="3"/>
  <c r="G500" i="3"/>
  <c r="F500" i="3"/>
  <c r="D500" i="3"/>
  <c r="I498" i="3"/>
  <c r="E497" i="3"/>
  <c r="E496" i="3" s="1"/>
  <c r="H496" i="3"/>
  <c r="G496" i="3"/>
  <c r="F496" i="3"/>
  <c r="D496" i="3"/>
  <c r="E494" i="3"/>
  <c r="I494" i="3" s="1"/>
  <c r="E493" i="3"/>
  <c r="I493" i="3" s="1"/>
  <c r="E492" i="3"/>
  <c r="H491" i="3"/>
  <c r="G491" i="3"/>
  <c r="F491" i="3"/>
  <c r="D491" i="3"/>
  <c r="E490" i="3"/>
  <c r="I490" i="3" s="1"/>
  <c r="E489" i="3"/>
  <c r="I489" i="3" s="1"/>
  <c r="E488" i="3"/>
  <c r="I488" i="3" s="1"/>
  <c r="H487" i="3"/>
  <c r="G487" i="3"/>
  <c r="F487" i="3"/>
  <c r="D487" i="3"/>
  <c r="E486" i="3"/>
  <c r="I486" i="3" s="1"/>
  <c r="E485" i="3"/>
  <c r="I485" i="3" s="1"/>
  <c r="E484" i="3"/>
  <c r="H483" i="3"/>
  <c r="G483" i="3"/>
  <c r="F483" i="3"/>
  <c r="D483" i="3"/>
  <c r="E481" i="3"/>
  <c r="E480" i="3"/>
  <c r="I480" i="3" s="1"/>
  <c r="E479" i="3"/>
  <c r="I479" i="3" s="1"/>
  <c r="I476" i="3"/>
  <c r="I474" i="3"/>
  <c r="E473" i="3"/>
  <c r="I473" i="3" s="1"/>
  <c r="I472" i="3"/>
  <c r="E471" i="3"/>
  <c r="I471" i="3" s="1"/>
  <c r="E470" i="3"/>
  <c r="I470" i="3" s="1"/>
  <c r="E469" i="3"/>
  <c r="I469" i="3" s="1"/>
  <c r="E468" i="3"/>
  <c r="I468" i="3" s="1"/>
  <c r="H467" i="3"/>
  <c r="G467" i="3"/>
  <c r="F467" i="3"/>
  <c r="D467" i="3"/>
  <c r="I466" i="3"/>
  <c r="H465" i="3"/>
  <c r="G465" i="3"/>
  <c r="F465" i="3"/>
  <c r="D465" i="3"/>
  <c r="E464" i="3"/>
  <c r="I464" i="3" s="1"/>
  <c r="E463" i="3"/>
  <c r="E462" i="3"/>
  <c r="I462" i="3" s="1"/>
  <c r="E461" i="3"/>
  <c r="I461" i="3" s="1"/>
  <c r="H460" i="3"/>
  <c r="G460" i="3"/>
  <c r="F460" i="3"/>
  <c r="D460" i="3"/>
  <c r="I459" i="3"/>
  <c r="H458" i="3"/>
  <c r="G458" i="3"/>
  <c r="F458" i="3"/>
  <c r="D458" i="3"/>
  <c r="E457" i="3"/>
  <c r="E456" i="3"/>
  <c r="E455" i="3"/>
  <c r="E454" i="3"/>
  <c r="I454" i="3" s="1"/>
  <c r="H453" i="3"/>
  <c r="G453" i="3"/>
  <c r="D453" i="3"/>
  <c r="I452" i="3"/>
  <c r="H451" i="3"/>
  <c r="G451" i="3"/>
  <c r="D451" i="3"/>
  <c r="I449" i="3"/>
  <c r="E448" i="3"/>
  <c r="H447" i="3"/>
  <c r="G447" i="3"/>
  <c r="F447" i="3"/>
  <c r="D447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E430" i="3"/>
  <c r="I430" i="3" s="1"/>
  <c r="H429" i="3"/>
  <c r="H428" i="3" s="1"/>
  <c r="G429" i="3"/>
  <c r="G428" i="3" s="1"/>
  <c r="F429" i="3"/>
  <c r="F428" i="3" s="1"/>
  <c r="D429" i="3"/>
  <c r="D428" i="3" s="1"/>
  <c r="I427" i="3"/>
  <c r="H426" i="3"/>
  <c r="G426" i="3"/>
  <c r="F426" i="3"/>
  <c r="D426" i="3"/>
  <c r="E426" i="3" s="1"/>
  <c r="I425" i="3"/>
  <c r="H424" i="3"/>
  <c r="G424" i="3"/>
  <c r="F424" i="3"/>
  <c r="D424" i="3"/>
  <c r="E424" i="3" s="1"/>
  <c r="H423" i="3"/>
  <c r="G423" i="3"/>
  <c r="F423" i="3"/>
  <c r="D423" i="3"/>
  <c r="H422" i="3"/>
  <c r="G422" i="3"/>
  <c r="F422" i="3"/>
  <c r="D422" i="3"/>
  <c r="E422" i="3" s="1"/>
  <c r="H421" i="3"/>
  <c r="G421" i="3"/>
  <c r="F421" i="3"/>
  <c r="D421" i="3"/>
  <c r="I419" i="3"/>
  <c r="H417" i="3"/>
  <c r="G417" i="3"/>
  <c r="F417" i="3"/>
  <c r="D417" i="3"/>
  <c r="H416" i="3"/>
  <c r="G416" i="3"/>
  <c r="F416" i="3"/>
  <c r="D416" i="3"/>
  <c r="E416" i="3" s="1"/>
  <c r="H415" i="3"/>
  <c r="G415" i="3"/>
  <c r="F415" i="3"/>
  <c r="F411" i="3" s="1"/>
  <c r="D415" i="3"/>
  <c r="E415" i="3" s="1"/>
  <c r="H414" i="3"/>
  <c r="G414" i="3"/>
  <c r="F414" i="3"/>
  <c r="D414" i="3"/>
  <c r="I412" i="3"/>
  <c r="H410" i="3"/>
  <c r="G410" i="3"/>
  <c r="D410" i="3"/>
  <c r="E410" i="3" s="1"/>
  <c r="H409" i="3"/>
  <c r="G409" i="3"/>
  <c r="D409" i="3"/>
  <c r="E409" i="3" s="1"/>
  <c r="H408" i="3"/>
  <c r="G408" i="3"/>
  <c r="D408" i="3"/>
  <c r="H407" i="3"/>
  <c r="G407" i="3"/>
  <c r="F407" i="3"/>
  <c r="D407" i="3"/>
  <c r="I405" i="3"/>
  <c r="I402" i="3"/>
  <c r="H401" i="3"/>
  <c r="H400" i="3" s="1"/>
  <c r="G401" i="3"/>
  <c r="G400" i="3" s="1"/>
  <c r="F401" i="3"/>
  <c r="F400" i="3" s="1"/>
  <c r="D401" i="3"/>
  <c r="E401" i="3" s="1"/>
  <c r="E400" i="3" s="1"/>
  <c r="I397" i="3"/>
  <c r="I395" i="3"/>
  <c r="E394" i="3"/>
  <c r="I394" i="3" s="1"/>
  <c r="I393" i="3"/>
  <c r="E392" i="3"/>
  <c r="I392" i="3" s="1"/>
  <c r="E391" i="3"/>
  <c r="I391" i="3" s="1"/>
  <c r="E390" i="3"/>
  <c r="I390" i="3" s="1"/>
  <c r="E389" i="3"/>
  <c r="I389" i="3" s="1"/>
  <c r="H388" i="3"/>
  <c r="G388" i="3"/>
  <c r="F388" i="3"/>
  <c r="D388" i="3"/>
  <c r="I387" i="3"/>
  <c r="H386" i="3"/>
  <c r="G386" i="3"/>
  <c r="F386" i="3"/>
  <c r="D386" i="3"/>
  <c r="E385" i="3"/>
  <c r="E384" i="3"/>
  <c r="I384" i="3" s="1"/>
  <c r="E383" i="3"/>
  <c r="I383" i="3" s="1"/>
  <c r="E382" i="3"/>
  <c r="E335" i="3" s="1"/>
  <c r="H381" i="3"/>
  <c r="G381" i="3"/>
  <c r="F381" i="3"/>
  <c r="D381" i="3"/>
  <c r="I380" i="3"/>
  <c r="H379" i="3"/>
  <c r="G379" i="3"/>
  <c r="F379" i="3"/>
  <c r="D379" i="3"/>
  <c r="E378" i="3"/>
  <c r="I378" i="3" s="1"/>
  <c r="F377" i="3"/>
  <c r="F376" i="3"/>
  <c r="F329" i="3" s="1"/>
  <c r="E376" i="3"/>
  <c r="E375" i="3"/>
  <c r="E328" i="3" s="1"/>
  <c r="H374" i="3"/>
  <c r="G374" i="3"/>
  <c r="D374" i="3"/>
  <c r="I373" i="3"/>
  <c r="H372" i="3"/>
  <c r="G372" i="3"/>
  <c r="D372" i="3"/>
  <c r="I370" i="3"/>
  <c r="E369" i="3"/>
  <c r="E368" i="3" s="1"/>
  <c r="H368" i="3"/>
  <c r="G368" i="3"/>
  <c r="F368" i="3"/>
  <c r="D368" i="3"/>
  <c r="E366" i="3"/>
  <c r="I366" i="3" s="1"/>
  <c r="E365" i="3"/>
  <c r="I365" i="3" s="1"/>
  <c r="E364" i="3"/>
  <c r="H363" i="3"/>
  <c r="G363" i="3"/>
  <c r="F363" i="3"/>
  <c r="D363" i="3"/>
  <c r="E362" i="3"/>
  <c r="I362" i="3" s="1"/>
  <c r="E361" i="3"/>
  <c r="I361" i="3" s="1"/>
  <c r="E360" i="3"/>
  <c r="H359" i="3"/>
  <c r="G359" i="3"/>
  <c r="F359" i="3"/>
  <c r="D359" i="3"/>
  <c r="E358" i="3"/>
  <c r="I358" i="3" s="1"/>
  <c r="E357" i="3"/>
  <c r="I357" i="3" s="1"/>
  <c r="F356" i="3"/>
  <c r="F355" i="3" s="1"/>
  <c r="E356" i="3"/>
  <c r="H355" i="3"/>
  <c r="G355" i="3"/>
  <c r="D355" i="3"/>
  <c r="F353" i="3"/>
  <c r="E353" i="3"/>
  <c r="E352" i="3"/>
  <c r="I352" i="3" s="1"/>
  <c r="E351" i="3"/>
  <c r="I348" i="3"/>
  <c r="H347" i="3"/>
  <c r="G347" i="3"/>
  <c r="F347" i="3"/>
  <c r="D347" i="3"/>
  <c r="E347" i="3"/>
  <c r="I346" i="3"/>
  <c r="H345" i="3"/>
  <c r="G345" i="3"/>
  <c r="F345" i="3"/>
  <c r="D345" i="3"/>
  <c r="H344" i="3"/>
  <c r="G344" i="3"/>
  <c r="F344" i="3"/>
  <c r="D344" i="3"/>
  <c r="E344" i="3" s="1"/>
  <c r="H343" i="3"/>
  <c r="G343" i="3"/>
  <c r="F343" i="3"/>
  <c r="D343" i="3"/>
  <c r="E343" i="3"/>
  <c r="H342" i="3"/>
  <c r="G342" i="3"/>
  <c r="F342" i="3"/>
  <c r="E342" i="3"/>
  <c r="D342" i="3"/>
  <c r="I340" i="3"/>
  <c r="H338" i="3"/>
  <c r="G338" i="3"/>
  <c r="F338" i="3"/>
  <c r="D338" i="3"/>
  <c r="E338" i="3" s="1"/>
  <c r="H337" i="3"/>
  <c r="G337" i="3"/>
  <c r="F337" i="3"/>
  <c r="D337" i="3"/>
  <c r="H336" i="3"/>
  <c r="G336" i="3"/>
  <c r="F336" i="3"/>
  <c r="D336" i="3"/>
  <c r="E336" i="3" s="1"/>
  <c r="H335" i="3"/>
  <c r="G335" i="3"/>
  <c r="F335" i="3"/>
  <c r="D335" i="3"/>
  <c r="I333" i="3"/>
  <c r="H331" i="3"/>
  <c r="G331" i="3"/>
  <c r="F331" i="3"/>
  <c r="D331" i="3"/>
  <c r="H330" i="3"/>
  <c r="G330" i="3"/>
  <c r="D330" i="3"/>
  <c r="H329" i="3"/>
  <c r="G329" i="3"/>
  <c r="D329" i="3"/>
  <c r="H328" i="3"/>
  <c r="G328" i="3"/>
  <c r="F328" i="3"/>
  <c r="D328" i="3"/>
  <c r="I326" i="3"/>
  <c r="I323" i="3"/>
  <c r="H322" i="3"/>
  <c r="H321" i="3" s="1"/>
  <c r="G322" i="3"/>
  <c r="G321" i="3" s="1"/>
  <c r="F322" i="3"/>
  <c r="F321" i="3" s="1"/>
  <c r="D322" i="3"/>
  <c r="D321" i="3" s="1"/>
  <c r="I318" i="3"/>
  <c r="I317" i="3"/>
  <c r="I315" i="3"/>
  <c r="E314" i="3"/>
  <c r="I314" i="3" s="1"/>
  <c r="I313" i="3"/>
  <c r="E312" i="3"/>
  <c r="I312" i="3" s="1"/>
  <c r="E311" i="3"/>
  <c r="I311" i="3" s="1"/>
  <c r="E310" i="3"/>
  <c r="I310" i="3" s="1"/>
  <c r="E309" i="3"/>
  <c r="I309" i="3" s="1"/>
  <c r="H308" i="3"/>
  <c r="G308" i="3"/>
  <c r="F308" i="3"/>
  <c r="D308" i="3"/>
  <c r="I307" i="3"/>
  <c r="H306" i="3"/>
  <c r="G306" i="3"/>
  <c r="F306" i="3"/>
  <c r="D306" i="3"/>
  <c r="E305" i="3"/>
  <c r="I305" i="3" s="1"/>
  <c r="E304" i="3"/>
  <c r="I304" i="3" s="1"/>
  <c r="E303" i="3"/>
  <c r="E302" i="3"/>
  <c r="I302" i="3" s="1"/>
  <c r="H301" i="3"/>
  <c r="G301" i="3"/>
  <c r="F301" i="3"/>
  <c r="D301" i="3"/>
  <c r="I300" i="3"/>
  <c r="H299" i="3"/>
  <c r="G299" i="3"/>
  <c r="F299" i="3"/>
  <c r="D299" i="3"/>
  <c r="E298" i="3"/>
  <c r="I298" i="3" s="1"/>
  <c r="E297" i="3"/>
  <c r="I297" i="3" s="1"/>
  <c r="E295" i="3"/>
  <c r="I295" i="3" s="1"/>
  <c r="H294" i="3"/>
  <c r="G294" i="3"/>
  <c r="F294" i="3"/>
  <c r="D294" i="3"/>
  <c r="I293" i="3"/>
  <c r="H292" i="3"/>
  <c r="G292" i="3"/>
  <c r="F292" i="3"/>
  <c r="D292" i="3"/>
  <c r="I290" i="3"/>
  <c r="E289" i="3"/>
  <c r="I289" i="3" s="1"/>
  <c r="H288" i="3"/>
  <c r="G288" i="3"/>
  <c r="F288" i="3"/>
  <c r="D288" i="3"/>
  <c r="E286" i="3"/>
  <c r="I286" i="3" s="1"/>
  <c r="E285" i="3"/>
  <c r="I285" i="3" s="1"/>
  <c r="E284" i="3"/>
  <c r="H283" i="3"/>
  <c r="G283" i="3"/>
  <c r="F283" i="3"/>
  <c r="D283" i="3"/>
  <c r="E282" i="3"/>
  <c r="I282" i="3" s="1"/>
  <c r="E281" i="3"/>
  <c r="I281" i="3" s="1"/>
  <c r="E280" i="3"/>
  <c r="H279" i="3"/>
  <c r="G279" i="3"/>
  <c r="F279" i="3"/>
  <c r="D279" i="3"/>
  <c r="E278" i="3"/>
  <c r="I278" i="3" s="1"/>
  <c r="E277" i="3"/>
  <c r="E276" i="3"/>
  <c r="I276" i="3" s="1"/>
  <c r="H275" i="3"/>
  <c r="G275" i="3"/>
  <c r="F275" i="3"/>
  <c r="D275" i="3"/>
  <c r="E273" i="3"/>
  <c r="I273" i="3" s="1"/>
  <c r="E272" i="3"/>
  <c r="I272" i="3" s="1"/>
  <c r="E271" i="3"/>
  <c r="I268" i="3"/>
  <c r="I266" i="3"/>
  <c r="E265" i="3"/>
  <c r="I265" i="3" s="1"/>
  <c r="I264" i="3"/>
  <c r="E263" i="3"/>
  <c r="I263" i="3" s="1"/>
  <c r="E262" i="3"/>
  <c r="I262" i="3" s="1"/>
  <c r="E261" i="3"/>
  <c r="I260" i="3"/>
  <c r="H259" i="3"/>
  <c r="G259" i="3"/>
  <c r="F259" i="3"/>
  <c r="D259" i="3"/>
  <c r="I258" i="3"/>
  <c r="H257" i="3"/>
  <c r="G257" i="3"/>
  <c r="F257" i="3"/>
  <c r="D257" i="3"/>
  <c r="E256" i="3"/>
  <c r="I256" i="3" s="1"/>
  <c r="E255" i="3"/>
  <c r="I255" i="3" s="1"/>
  <c r="E254" i="3"/>
  <c r="I253" i="3"/>
  <c r="H252" i="3"/>
  <c r="G252" i="3"/>
  <c r="F252" i="3"/>
  <c r="D252" i="3"/>
  <c r="I251" i="3"/>
  <c r="H250" i="3"/>
  <c r="G250" i="3"/>
  <c r="F250" i="3"/>
  <c r="D250" i="3"/>
  <c r="F249" i="3"/>
  <c r="E249" i="3"/>
  <c r="I249" i="3" s="1"/>
  <c r="F248" i="3"/>
  <c r="E248" i="3"/>
  <c r="I248" i="3" s="1"/>
  <c r="F247" i="3"/>
  <c r="F245" i="3" s="1"/>
  <c r="E246" i="3"/>
  <c r="I246" i="3" s="1"/>
  <c r="H245" i="3"/>
  <c r="G245" i="3"/>
  <c r="D245" i="3"/>
  <c r="I244" i="3"/>
  <c r="H243" i="3"/>
  <c r="G243" i="3"/>
  <c r="D243" i="3"/>
  <c r="I241" i="3"/>
  <c r="E240" i="3"/>
  <c r="E239" i="3" s="1"/>
  <c r="H239" i="3"/>
  <c r="G239" i="3"/>
  <c r="F239" i="3"/>
  <c r="D239" i="3"/>
  <c r="E237" i="3"/>
  <c r="I237" i="3" s="1"/>
  <c r="E236" i="3"/>
  <c r="I236" i="3" s="1"/>
  <c r="E235" i="3"/>
  <c r="H234" i="3"/>
  <c r="G234" i="3"/>
  <c r="F234" i="3"/>
  <c r="D234" i="3"/>
  <c r="E233" i="3"/>
  <c r="I233" i="3" s="1"/>
  <c r="E232" i="3"/>
  <c r="I232" i="3" s="1"/>
  <c r="E231" i="3"/>
  <c r="H230" i="3"/>
  <c r="G230" i="3"/>
  <c r="F230" i="3"/>
  <c r="D230" i="3"/>
  <c r="E229" i="3"/>
  <c r="I229" i="3" s="1"/>
  <c r="E228" i="3"/>
  <c r="I228" i="3" s="1"/>
  <c r="F227" i="3"/>
  <c r="E227" i="3"/>
  <c r="H226" i="3"/>
  <c r="G226" i="3"/>
  <c r="F226" i="3"/>
  <c r="D226" i="3"/>
  <c r="F224" i="3"/>
  <c r="E224" i="3"/>
  <c r="I224" i="3" s="1"/>
  <c r="E223" i="3"/>
  <c r="I223" i="3" s="1"/>
  <c r="F222" i="3"/>
  <c r="E222" i="3"/>
  <c r="I218" i="3"/>
  <c r="E217" i="3"/>
  <c r="I217" i="3" s="1"/>
  <c r="I216" i="3"/>
  <c r="E215" i="3"/>
  <c r="I215" i="3" s="1"/>
  <c r="E214" i="3"/>
  <c r="I214" i="3" s="1"/>
  <c r="E213" i="3"/>
  <c r="I213" i="3" s="1"/>
  <c r="I212" i="3"/>
  <c r="H211" i="3"/>
  <c r="G211" i="3"/>
  <c r="F211" i="3"/>
  <c r="D211" i="3"/>
  <c r="I210" i="3"/>
  <c r="H209" i="3"/>
  <c r="G209" i="3"/>
  <c r="F209" i="3"/>
  <c r="D209" i="3"/>
  <c r="E208" i="3"/>
  <c r="I208" i="3" s="1"/>
  <c r="E207" i="3"/>
  <c r="I207" i="3" s="1"/>
  <c r="E206" i="3"/>
  <c r="I205" i="3"/>
  <c r="H204" i="3"/>
  <c r="G204" i="3"/>
  <c r="F204" i="3"/>
  <c r="D204" i="3"/>
  <c r="I203" i="3"/>
  <c r="H202" i="3"/>
  <c r="G202" i="3"/>
  <c r="F202" i="3"/>
  <c r="D202" i="3"/>
  <c r="E201" i="3"/>
  <c r="I201" i="3" s="1"/>
  <c r="F200" i="3"/>
  <c r="F195" i="3" s="1"/>
  <c r="E200" i="3"/>
  <c r="F199" i="3"/>
  <c r="E199" i="3"/>
  <c r="E198" i="3"/>
  <c r="I198" i="3" s="1"/>
  <c r="H197" i="3"/>
  <c r="G197" i="3"/>
  <c r="D197" i="3"/>
  <c r="I196" i="3"/>
  <c r="H195" i="3"/>
  <c r="G195" i="3"/>
  <c r="D195" i="3"/>
  <c r="I193" i="3"/>
  <c r="E192" i="3"/>
  <c r="E191" i="3" s="1"/>
  <c r="H191" i="3"/>
  <c r="G191" i="3"/>
  <c r="F191" i="3"/>
  <c r="D191" i="3"/>
  <c r="E189" i="3"/>
  <c r="I189" i="3" s="1"/>
  <c r="E188" i="3"/>
  <c r="E187" i="3"/>
  <c r="I187" i="3" s="1"/>
  <c r="H186" i="3"/>
  <c r="G186" i="3"/>
  <c r="F186" i="3"/>
  <c r="D186" i="3"/>
  <c r="E185" i="3"/>
  <c r="I185" i="3" s="1"/>
  <c r="E184" i="3"/>
  <c r="I184" i="3" s="1"/>
  <c r="E183" i="3"/>
  <c r="H182" i="3"/>
  <c r="G182" i="3"/>
  <c r="G177" i="3" s="1"/>
  <c r="G173" i="3" s="1"/>
  <c r="G172" i="3" s="1"/>
  <c r="F182" i="3"/>
  <c r="D182" i="3"/>
  <c r="E181" i="3"/>
  <c r="I181" i="3" s="1"/>
  <c r="I180" i="3"/>
  <c r="E180" i="3"/>
  <c r="F179" i="3"/>
  <c r="F178" i="3" s="1"/>
  <c r="F177" i="3" s="1"/>
  <c r="L178" i="3"/>
  <c r="H178" i="3"/>
  <c r="H177" i="3" s="1"/>
  <c r="H173" i="3" s="1"/>
  <c r="H172" i="3" s="1"/>
  <c r="G178" i="3"/>
  <c r="D178" i="3"/>
  <c r="L176" i="3"/>
  <c r="F176" i="3"/>
  <c r="E175" i="3"/>
  <c r="I175" i="3" s="1"/>
  <c r="F174" i="3"/>
  <c r="F14" i="3" s="1"/>
  <c r="E174" i="3"/>
  <c r="I171" i="3"/>
  <c r="H170" i="3"/>
  <c r="G170" i="3"/>
  <c r="F170" i="3"/>
  <c r="D170" i="3"/>
  <c r="I169" i="3"/>
  <c r="H168" i="3"/>
  <c r="G168" i="3"/>
  <c r="F168" i="3"/>
  <c r="D168" i="3"/>
  <c r="E168" i="3" s="1"/>
  <c r="H167" i="3"/>
  <c r="G167" i="3"/>
  <c r="F167" i="3"/>
  <c r="D167" i="3"/>
  <c r="E167" i="3" s="1"/>
  <c r="H166" i="3"/>
  <c r="G166" i="3"/>
  <c r="F166" i="3"/>
  <c r="D166" i="3"/>
  <c r="E166" i="3" s="1"/>
  <c r="H165" i="3"/>
  <c r="G165" i="3"/>
  <c r="F165" i="3"/>
  <c r="E165" i="3"/>
  <c r="D165" i="3"/>
  <c r="D53" i="3" s="1"/>
  <c r="I163" i="3"/>
  <c r="H161" i="3"/>
  <c r="G161" i="3"/>
  <c r="F161" i="3"/>
  <c r="D161" i="3"/>
  <c r="H160" i="3"/>
  <c r="G160" i="3"/>
  <c r="F160" i="3"/>
  <c r="D160" i="3"/>
  <c r="H159" i="3"/>
  <c r="G159" i="3"/>
  <c r="F159" i="3"/>
  <c r="F155" i="3" s="1"/>
  <c r="D159" i="3"/>
  <c r="H158" i="3"/>
  <c r="G158" i="3"/>
  <c r="F158" i="3"/>
  <c r="D158" i="3"/>
  <c r="I156" i="3"/>
  <c r="H154" i="3"/>
  <c r="G154" i="3"/>
  <c r="F154" i="3"/>
  <c r="D154" i="3"/>
  <c r="E154" i="3" s="1"/>
  <c r="H153" i="3"/>
  <c r="G153" i="3"/>
  <c r="D153" i="3"/>
  <c r="H152" i="3"/>
  <c r="G152" i="3"/>
  <c r="F152" i="3"/>
  <c r="D152" i="3"/>
  <c r="H151" i="3"/>
  <c r="G151" i="3"/>
  <c r="F151" i="3"/>
  <c r="D151" i="3"/>
  <c r="I149" i="3"/>
  <c r="I146" i="3"/>
  <c r="H145" i="3"/>
  <c r="H144" i="3" s="1"/>
  <c r="G145" i="3"/>
  <c r="G144" i="3" s="1"/>
  <c r="F145" i="3"/>
  <c r="F144" i="3" s="1"/>
  <c r="D145" i="3"/>
  <c r="D144" i="3" s="1"/>
  <c r="I141" i="3"/>
  <c r="I139" i="3"/>
  <c r="E138" i="3"/>
  <c r="I138" i="3" s="1"/>
  <c r="I137" i="3"/>
  <c r="E136" i="3"/>
  <c r="I136" i="3" s="1"/>
  <c r="E135" i="3"/>
  <c r="I135" i="3" s="1"/>
  <c r="E134" i="3"/>
  <c r="I133" i="3"/>
  <c r="H132" i="3"/>
  <c r="G132" i="3"/>
  <c r="F132" i="3"/>
  <c r="D132" i="3"/>
  <c r="I131" i="3"/>
  <c r="H130" i="3"/>
  <c r="G130" i="3"/>
  <c r="F130" i="3"/>
  <c r="D130" i="3"/>
  <c r="E129" i="3"/>
  <c r="I129" i="3" s="1"/>
  <c r="E128" i="3"/>
  <c r="I128" i="3" s="1"/>
  <c r="E127" i="3"/>
  <c r="E126" i="3"/>
  <c r="E79" i="3" s="1"/>
  <c r="H125" i="3"/>
  <c r="G125" i="3"/>
  <c r="F125" i="3"/>
  <c r="D125" i="3"/>
  <c r="I124" i="3"/>
  <c r="H123" i="3"/>
  <c r="G123" i="3"/>
  <c r="F123" i="3"/>
  <c r="F115" i="3" s="1"/>
  <c r="F111" i="3" s="1"/>
  <c r="D123" i="3"/>
  <c r="E122" i="3"/>
  <c r="I122" i="3" s="1"/>
  <c r="E121" i="3"/>
  <c r="I121" i="3" s="1"/>
  <c r="E120" i="3"/>
  <c r="I119" i="3"/>
  <c r="H118" i="3"/>
  <c r="G118" i="3"/>
  <c r="F118" i="3"/>
  <c r="D118" i="3"/>
  <c r="I117" i="3"/>
  <c r="H116" i="3"/>
  <c r="G116" i="3"/>
  <c r="F116" i="3"/>
  <c r="D116" i="3"/>
  <c r="I114" i="3"/>
  <c r="E113" i="3"/>
  <c r="E112" i="3" s="1"/>
  <c r="H112" i="3"/>
  <c r="G112" i="3"/>
  <c r="F112" i="3"/>
  <c r="D112" i="3"/>
  <c r="E110" i="3"/>
  <c r="I110" i="3" s="1"/>
  <c r="E109" i="3"/>
  <c r="I109" i="3" s="1"/>
  <c r="E108" i="3"/>
  <c r="H107" i="3"/>
  <c r="G107" i="3"/>
  <c r="F107" i="3"/>
  <c r="D107" i="3"/>
  <c r="E106" i="3"/>
  <c r="I106" i="3" s="1"/>
  <c r="E105" i="3"/>
  <c r="I105" i="3" s="1"/>
  <c r="E104" i="3"/>
  <c r="I104" i="3" s="1"/>
  <c r="H103" i="3"/>
  <c r="G103" i="3"/>
  <c r="F103" i="3"/>
  <c r="D103" i="3"/>
  <c r="E102" i="3"/>
  <c r="E101" i="3"/>
  <c r="I101" i="3" s="1"/>
  <c r="E100" i="3"/>
  <c r="I100" i="3" s="1"/>
  <c r="H99" i="3"/>
  <c r="G99" i="3"/>
  <c r="F99" i="3"/>
  <c r="D99" i="3"/>
  <c r="E97" i="3"/>
  <c r="I97" i="3" s="1"/>
  <c r="E96" i="3"/>
  <c r="I96" i="3" s="1"/>
  <c r="E95" i="3"/>
  <c r="I92" i="3"/>
  <c r="H91" i="3"/>
  <c r="G91" i="3"/>
  <c r="F91" i="3"/>
  <c r="D91" i="3"/>
  <c r="E91" i="3"/>
  <c r="I90" i="3"/>
  <c r="H89" i="3"/>
  <c r="G89" i="3"/>
  <c r="F89" i="3"/>
  <c r="D89" i="3"/>
  <c r="H88" i="3"/>
  <c r="G88" i="3"/>
  <c r="F88" i="3"/>
  <c r="D88" i="3"/>
  <c r="H87" i="3"/>
  <c r="H54" i="3" s="1"/>
  <c r="G87" i="3"/>
  <c r="F87" i="3"/>
  <c r="D87" i="3"/>
  <c r="E87" i="3"/>
  <c r="H86" i="3"/>
  <c r="G86" i="3"/>
  <c r="F86" i="3"/>
  <c r="E86" i="3"/>
  <c r="D86" i="3"/>
  <c r="I84" i="3"/>
  <c r="H82" i="3"/>
  <c r="G82" i="3"/>
  <c r="F82" i="3"/>
  <c r="D82" i="3"/>
  <c r="E82" i="3" s="1"/>
  <c r="H81" i="3"/>
  <c r="H48" i="3" s="1"/>
  <c r="G81" i="3"/>
  <c r="F81" i="3"/>
  <c r="D81" i="3"/>
  <c r="H80" i="3"/>
  <c r="H76" i="3" s="1"/>
  <c r="G80" i="3"/>
  <c r="F80" i="3"/>
  <c r="D80" i="3"/>
  <c r="E80" i="3" s="1"/>
  <c r="H79" i="3"/>
  <c r="H46" i="3" s="1"/>
  <c r="G79" i="3"/>
  <c r="F79" i="3"/>
  <c r="D79" i="3"/>
  <c r="I77" i="3"/>
  <c r="H75" i="3"/>
  <c r="G75" i="3"/>
  <c r="F75" i="3"/>
  <c r="D75" i="3"/>
  <c r="D42" i="3" s="1"/>
  <c r="H74" i="3"/>
  <c r="G74" i="3"/>
  <c r="F74" i="3"/>
  <c r="D74" i="3"/>
  <c r="E74" i="3" s="1"/>
  <c r="H73" i="3"/>
  <c r="G73" i="3"/>
  <c r="F73" i="3"/>
  <c r="D73" i="3"/>
  <c r="H72" i="3"/>
  <c r="G72" i="3"/>
  <c r="F72" i="3"/>
  <c r="E72" i="3"/>
  <c r="D72" i="3"/>
  <c r="I70" i="3"/>
  <c r="I67" i="3"/>
  <c r="H66" i="3"/>
  <c r="G66" i="3"/>
  <c r="G65" i="3" s="1"/>
  <c r="F66" i="3"/>
  <c r="D66" i="3"/>
  <c r="D65" i="3" s="1"/>
  <c r="H65" i="3"/>
  <c r="I62" i="3"/>
  <c r="I61" i="3"/>
  <c r="I59" i="3"/>
  <c r="D58" i="3"/>
  <c r="I57" i="3"/>
  <c r="I51" i="3"/>
  <c r="I44" i="3"/>
  <c r="I37" i="3"/>
  <c r="I34" i="3"/>
  <c r="I30" i="3"/>
  <c r="H29" i="3"/>
  <c r="G29" i="3"/>
  <c r="F29" i="3"/>
  <c r="D29" i="3"/>
  <c r="E29" i="3" s="1"/>
  <c r="H28" i="3"/>
  <c r="G28" i="3"/>
  <c r="F28" i="3"/>
  <c r="D28" i="3"/>
  <c r="E28" i="3" s="1"/>
  <c r="H27" i="3"/>
  <c r="G27" i="3"/>
  <c r="F27" i="3"/>
  <c r="D27" i="3"/>
  <c r="H25" i="3"/>
  <c r="G25" i="3"/>
  <c r="F25" i="3"/>
  <c r="D25" i="3"/>
  <c r="E25" i="3"/>
  <c r="H24" i="3"/>
  <c r="G24" i="3"/>
  <c r="F24" i="3"/>
  <c r="D24" i="3"/>
  <c r="H23" i="3"/>
  <c r="G23" i="3"/>
  <c r="F23" i="3"/>
  <c r="D23" i="3"/>
  <c r="D22" i="3" s="1"/>
  <c r="H21" i="3"/>
  <c r="G21" i="3"/>
  <c r="F21" i="3"/>
  <c r="D21" i="3"/>
  <c r="H20" i="3"/>
  <c r="G20" i="3"/>
  <c r="F20" i="3"/>
  <c r="D20" i="3"/>
  <c r="E20" i="3" s="1"/>
  <c r="H19" i="3"/>
  <c r="H18" i="3" s="1"/>
  <c r="G19" i="3"/>
  <c r="D19" i="3"/>
  <c r="H16" i="3"/>
  <c r="G16" i="3"/>
  <c r="D16" i="3"/>
  <c r="E16" i="3" s="1"/>
  <c r="H15" i="3"/>
  <c r="G15" i="3"/>
  <c r="F15" i="3"/>
  <c r="D15" i="3"/>
  <c r="E15" i="3" s="1"/>
  <c r="H14" i="3"/>
  <c r="G14" i="3"/>
  <c r="D14" i="3"/>
  <c r="E14" i="3" s="1"/>
  <c r="H3" i="3"/>
  <c r="H2" i="3"/>
  <c r="D935" i="2"/>
  <c r="D934" i="2"/>
  <c r="D930" i="2"/>
  <c r="D929" i="2"/>
  <c r="I924" i="2"/>
  <c r="E923" i="2"/>
  <c r="I923" i="2" s="1"/>
  <c r="I922" i="2"/>
  <c r="E921" i="2"/>
  <c r="I921" i="2" s="1"/>
  <c r="E920" i="2"/>
  <c r="E915" i="2" s="1"/>
  <c r="E919" i="2"/>
  <c r="E918" i="2"/>
  <c r="I918" i="2" s="1"/>
  <c r="H917" i="2"/>
  <c r="G917" i="2"/>
  <c r="F917" i="2"/>
  <c r="D917" i="2"/>
  <c r="C917" i="2"/>
  <c r="I916" i="2"/>
  <c r="H915" i="2"/>
  <c r="G915" i="2"/>
  <c r="F915" i="2"/>
  <c r="D915" i="2"/>
  <c r="C915" i="2"/>
  <c r="E914" i="2"/>
  <c r="I914" i="2" s="1"/>
  <c r="E913" i="2"/>
  <c r="I913" i="2" s="1"/>
  <c r="E912" i="2"/>
  <c r="I912" i="2" s="1"/>
  <c r="E911" i="2"/>
  <c r="I911" i="2" s="1"/>
  <c r="H910" i="2"/>
  <c r="G910" i="2"/>
  <c r="F910" i="2"/>
  <c r="D910" i="2"/>
  <c r="C910" i="2"/>
  <c r="I909" i="2"/>
  <c r="H908" i="2"/>
  <c r="G908" i="2"/>
  <c r="F908" i="2"/>
  <c r="D908" i="2"/>
  <c r="C908" i="2"/>
  <c r="E907" i="2"/>
  <c r="I907" i="2" s="1"/>
  <c r="C906" i="2"/>
  <c r="E906" i="2" s="1"/>
  <c r="I906" i="2" s="1"/>
  <c r="C905" i="2"/>
  <c r="E905" i="2" s="1"/>
  <c r="E904" i="2"/>
  <c r="I904" i="2" s="1"/>
  <c r="H903" i="2"/>
  <c r="G903" i="2"/>
  <c r="F903" i="2"/>
  <c r="D903" i="2"/>
  <c r="I902" i="2"/>
  <c r="H901" i="2"/>
  <c r="H900" i="2" s="1"/>
  <c r="G901" i="2"/>
  <c r="F901" i="2"/>
  <c r="D901" i="2"/>
  <c r="D900" i="2" s="1"/>
  <c r="F900" i="2"/>
  <c r="I899" i="2"/>
  <c r="E898" i="2"/>
  <c r="I898" i="2" s="1"/>
  <c r="H897" i="2"/>
  <c r="H896" i="2" s="1"/>
  <c r="G897" i="2"/>
  <c r="F897" i="2"/>
  <c r="E897" i="2"/>
  <c r="D897" i="2"/>
  <c r="C897" i="2"/>
  <c r="E895" i="2"/>
  <c r="I895" i="2" s="1"/>
  <c r="E894" i="2"/>
  <c r="E893" i="2"/>
  <c r="I893" i="2" s="1"/>
  <c r="H892" i="2"/>
  <c r="G892" i="2"/>
  <c r="F892" i="2"/>
  <c r="D892" i="2"/>
  <c r="C892" i="2"/>
  <c r="E891" i="2"/>
  <c r="I891" i="2" s="1"/>
  <c r="E890" i="2"/>
  <c r="I890" i="2" s="1"/>
  <c r="E889" i="2"/>
  <c r="I889" i="2" s="1"/>
  <c r="H888" i="2"/>
  <c r="G888" i="2"/>
  <c r="F888" i="2"/>
  <c r="D888" i="2"/>
  <c r="C888" i="2"/>
  <c r="E887" i="2"/>
  <c r="I887" i="2" s="1"/>
  <c r="E886" i="2"/>
  <c r="I886" i="2" s="1"/>
  <c r="E885" i="2"/>
  <c r="H884" i="2"/>
  <c r="G884" i="2"/>
  <c r="F884" i="2"/>
  <c r="F883" i="2" s="1"/>
  <c r="F879" i="2" s="1"/>
  <c r="F878" i="2" s="1"/>
  <c r="D884" i="2"/>
  <c r="C884" i="2"/>
  <c r="E882" i="2"/>
  <c r="I882" i="2" s="1"/>
  <c r="E881" i="2"/>
  <c r="I881" i="2" s="1"/>
  <c r="E880" i="2"/>
  <c r="I877" i="2"/>
  <c r="I875" i="2"/>
  <c r="E874" i="2"/>
  <c r="I874" i="2" s="1"/>
  <c r="I873" i="2"/>
  <c r="E872" i="2"/>
  <c r="I872" i="2" s="1"/>
  <c r="C871" i="2"/>
  <c r="E871" i="2" s="1"/>
  <c r="I871" i="2" s="1"/>
  <c r="C870" i="2"/>
  <c r="C868" i="2" s="1"/>
  <c r="E869" i="2"/>
  <c r="I869" i="2" s="1"/>
  <c r="H868" i="2"/>
  <c r="G868" i="2"/>
  <c r="F868" i="2"/>
  <c r="D868" i="2"/>
  <c r="I867" i="2"/>
  <c r="H866" i="2"/>
  <c r="G866" i="2"/>
  <c r="F866" i="2"/>
  <c r="D866" i="2"/>
  <c r="E865" i="2"/>
  <c r="I865" i="2" s="1"/>
  <c r="E864" i="2"/>
  <c r="I864" i="2" s="1"/>
  <c r="E863" i="2"/>
  <c r="I863" i="2" s="1"/>
  <c r="E862" i="2"/>
  <c r="H861" i="2"/>
  <c r="G861" i="2"/>
  <c r="F861" i="2"/>
  <c r="D861" i="2"/>
  <c r="C861" i="2"/>
  <c r="I860" i="2"/>
  <c r="H859" i="2"/>
  <c r="G859" i="2"/>
  <c r="F859" i="2"/>
  <c r="D859" i="2"/>
  <c r="C859" i="2"/>
  <c r="E858" i="2"/>
  <c r="I858" i="2" s="1"/>
  <c r="E857" i="2"/>
  <c r="I857" i="2" s="1"/>
  <c r="E856" i="2"/>
  <c r="E855" i="2"/>
  <c r="I855" i="2" s="1"/>
  <c r="H854" i="2"/>
  <c r="G854" i="2"/>
  <c r="F854" i="2"/>
  <c r="D854" i="2"/>
  <c r="C854" i="2"/>
  <c r="I853" i="2"/>
  <c r="H852" i="2"/>
  <c r="H851" i="2" s="1"/>
  <c r="G852" i="2"/>
  <c r="F852" i="2"/>
  <c r="D852" i="2"/>
  <c r="C852" i="2"/>
  <c r="I850" i="2"/>
  <c r="I849" i="2"/>
  <c r="E849" i="2"/>
  <c r="H848" i="2"/>
  <c r="G848" i="2"/>
  <c r="F848" i="2"/>
  <c r="E848" i="2"/>
  <c r="D848" i="2"/>
  <c r="C848" i="2"/>
  <c r="I846" i="2"/>
  <c r="E846" i="2"/>
  <c r="I845" i="2"/>
  <c r="C845" i="2"/>
  <c r="E845" i="2" s="1"/>
  <c r="E844" i="2"/>
  <c r="I844" i="2" s="1"/>
  <c r="C844" i="2"/>
  <c r="H843" i="2"/>
  <c r="G843" i="2"/>
  <c r="F843" i="2"/>
  <c r="D843" i="2"/>
  <c r="E842" i="2"/>
  <c r="I842" i="2" s="1"/>
  <c r="E841" i="2"/>
  <c r="I841" i="2" s="1"/>
  <c r="E840" i="2"/>
  <c r="H839" i="2"/>
  <c r="G839" i="2"/>
  <c r="F839" i="2"/>
  <c r="D839" i="2"/>
  <c r="C839" i="2"/>
  <c r="E838" i="2"/>
  <c r="I838" i="2" s="1"/>
  <c r="E837" i="2"/>
  <c r="I837" i="2" s="1"/>
  <c r="E836" i="2"/>
  <c r="I836" i="2" s="1"/>
  <c r="H835" i="2"/>
  <c r="G835" i="2"/>
  <c r="G834" i="2" s="1"/>
  <c r="G830" i="2" s="1"/>
  <c r="G829" i="2" s="1"/>
  <c r="F835" i="2"/>
  <c r="D835" i="2"/>
  <c r="C835" i="2"/>
  <c r="E833" i="2"/>
  <c r="I833" i="2" s="1"/>
  <c r="E832" i="2"/>
  <c r="I832" i="2" s="1"/>
  <c r="E831" i="2"/>
  <c r="I831" i="2" s="1"/>
  <c r="I827" i="2"/>
  <c r="E826" i="2"/>
  <c r="I826" i="2" s="1"/>
  <c r="I825" i="2"/>
  <c r="E824" i="2"/>
  <c r="I824" i="2" s="1"/>
  <c r="F823" i="2"/>
  <c r="C823" i="2"/>
  <c r="E823" i="2" s="1"/>
  <c r="F822" i="2"/>
  <c r="C822" i="2"/>
  <c r="E821" i="2"/>
  <c r="I821" i="2" s="1"/>
  <c r="H820" i="2"/>
  <c r="G820" i="2"/>
  <c r="F820" i="2"/>
  <c r="D820" i="2"/>
  <c r="I819" i="2"/>
  <c r="H818" i="2"/>
  <c r="G818" i="2"/>
  <c r="D818" i="2"/>
  <c r="I817" i="2"/>
  <c r="E817" i="2"/>
  <c r="I816" i="2"/>
  <c r="E816" i="2"/>
  <c r="I815" i="2"/>
  <c r="E815" i="2"/>
  <c r="E813" i="2" s="1"/>
  <c r="I814" i="2"/>
  <c r="E814" i="2"/>
  <c r="H813" i="2"/>
  <c r="G813" i="2"/>
  <c r="F813" i="2"/>
  <c r="D813" i="2"/>
  <c r="C813" i="2"/>
  <c r="I812" i="2"/>
  <c r="H811" i="2"/>
  <c r="G811" i="2"/>
  <c r="F811" i="2"/>
  <c r="E811" i="2"/>
  <c r="D811" i="2"/>
  <c r="C811" i="2"/>
  <c r="E810" i="2"/>
  <c r="I810" i="2" s="1"/>
  <c r="E809" i="2"/>
  <c r="I809" i="2" s="1"/>
  <c r="E808" i="2"/>
  <c r="E807" i="2"/>
  <c r="I807" i="2" s="1"/>
  <c r="H806" i="2"/>
  <c r="G806" i="2"/>
  <c r="F806" i="2"/>
  <c r="D806" i="2"/>
  <c r="C806" i="2"/>
  <c r="I805" i="2"/>
  <c r="H804" i="2"/>
  <c r="H803" i="2" s="1"/>
  <c r="G804" i="2"/>
  <c r="F804" i="2"/>
  <c r="D804" i="2"/>
  <c r="D803" i="2" s="1"/>
  <c r="C804" i="2"/>
  <c r="I802" i="2"/>
  <c r="E801" i="2"/>
  <c r="I801" i="2" s="1"/>
  <c r="H800" i="2"/>
  <c r="G800" i="2"/>
  <c r="F800" i="2"/>
  <c r="E800" i="2"/>
  <c r="D800" i="2"/>
  <c r="C800" i="2"/>
  <c r="E798" i="2"/>
  <c r="I798" i="2" s="1"/>
  <c r="E797" i="2"/>
  <c r="I797" i="2" s="1"/>
  <c r="E796" i="2"/>
  <c r="I796" i="2" s="1"/>
  <c r="H795" i="2"/>
  <c r="G795" i="2"/>
  <c r="F795" i="2"/>
  <c r="D795" i="2"/>
  <c r="C795" i="2"/>
  <c r="E794" i="2"/>
  <c r="I794" i="2" s="1"/>
  <c r="E793" i="2"/>
  <c r="I793" i="2" s="1"/>
  <c r="E792" i="2"/>
  <c r="H791" i="2"/>
  <c r="G791" i="2"/>
  <c r="F791" i="2"/>
  <c r="D791" i="2"/>
  <c r="C791" i="2"/>
  <c r="E790" i="2"/>
  <c r="I790" i="2" s="1"/>
  <c r="E789" i="2"/>
  <c r="I789" i="2" s="1"/>
  <c r="E788" i="2"/>
  <c r="I788" i="2" s="1"/>
  <c r="H787" i="2"/>
  <c r="H786" i="2" s="1"/>
  <c r="H782" i="2" s="1"/>
  <c r="H781" i="2" s="1"/>
  <c r="G787" i="2"/>
  <c r="F787" i="2"/>
  <c r="D787" i="2"/>
  <c r="C787" i="2"/>
  <c r="I785" i="2"/>
  <c r="E785" i="2"/>
  <c r="I784" i="2"/>
  <c r="E784" i="2"/>
  <c r="I783" i="2"/>
  <c r="E783" i="2"/>
  <c r="I780" i="2"/>
  <c r="I778" i="2"/>
  <c r="E777" i="2"/>
  <c r="I777" i="2" s="1"/>
  <c r="I776" i="2"/>
  <c r="E775" i="2"/>
  <c r="I775" i="2" s="1"/>
  <c r="E774" i="2"/>
  <c r="I774" i="2" s="1"/>
  <c r="E773" i="2"/>
  <c r="E772" i="2"/>
  <c r="H771" i="2"/>
  <c r="G771" i="2"/>
  <c r="F771" i="2"/>
  <c r="D771" i="2"/>
  <c r="C771" i="2"/>
  <c r="I770" i="2"/>
  <c r="H769" i="2"/>
  <c r="G769" i="2"/>
  <c r="F769" i="2"/>
  <c r="D769" i="2"/>
  <c r="C769" i="2"/>
  <c r="E768" i="2"/>
  <c r="I768" i="2" s="1"/>
  <c r="E767" i="2"/>
  <c r="I767" i="2" s="1"/>
  <c r="E766" i="2"/>
  <c r="E765" i="2"/>
  <c r="I765" i="2" s="1"/>
  <c r="H764" i="2"/>
  <c r="G764" i="2"/>
  <c r="F764" i="2"/>
  <c r="D764" i="2"/>
  <c r="C764" i="2"/>
  <c r="I763" i="2"/>
  <c r="H762" i="2"/>
  <c r="G762" i="2"/>
  <c r="F762" i="2"/>
  <c r="D762" i="2"/>
  <c r="C762" i="2"/>
  <c r="E761" i="2"/>
  <c r="I761" i="2" s="1"/>
  <c r="C760" i="2"/>
  <c r="C713" i="2" s="1"/>
  <c r="E759" i="2"/>
  <c r="I759" i="2" s="1"/>
  <c r="C759" i="2"/>
  <c r="E758" i="2"/>
  <c r="H757" i="2"/>
  <c r="G757" i="2"/>
  <c r="F757" i="2"/>
  <c r="I756" i="2"/>
  <c r="H755" i="2"/>
  <c r="G755" i="2"/>
  <c r="G754" i="2" s="1"/>
  <c r="F755" i="2"/>
  <c r="D755" i="2"/>
  <c r="I753" i="2"/>
  <c r="E752" i="2"/>
  <c r="E751" i="2" s="1"/>
  <c r="H751" i="2"/>
  <c r="G751" i="2"/>
  <c r="F751" i="2"/>
  <c r="D751" i="2"/>
  <c r="C751" i="2"/>
  <c r="E749" i="2"/>
  <c r="I749" i="2" s="1"/>
  <c r="E748" i="2"/>
  <c r="I748" i="2" s="1"/>
  <c r="I747" i="2"/>
  <c r="E747" i="2"/>
  <c r="H746" i="2"/>
  <c r="G746" i="2"/>
  <c r="F746" i="2"/>
  <c r="D746" i="2"/>
  <c r="C746" i="2"/>
  <c r="E745" i="2"/>
  <c r="I745" i="2" s="1"/>
  <c r="E744" i="2"/>
  <c r="E743" i="2"/>
  <c r="I743" i="2" s="1"/>
  <c r="H742" i="2"/>
  <c r="G742" i="2"/>
  <c r="F742" i="2"/>
  <c r="D742" i="2"/>
  <c r="C742" i="2"/>
  <c r="E741" i="2"/>
  <c r="I741" i="2" s="1"/>
  <c r="E740" i="2"/>
  <c r="I740" i="2" s="1"/>
  <c r="H738" i="2"/>
  <c r="G738" i="2"/>
  <c r="F738" i="2"/>
  <c r="D738" i="2"/>
  <c r="J735" i="2"/>
  <c r="K739" i="2" s="1"/>
  <c r="C739" i="2" s="1"/>
  <c r="E735" i="2"/>
  <c r="I735" i="2" s="1"/>
  <c r="I734" i="2"/>
  <c r="E734" i="2"/>
  <c r="I731" i="2"/>
  <c r="H730" i="2"/>
  <c r="G730" i="2"/>
  <c r="F730" i="2"/>
  <c r="D730" i="2"/>
  <c r="C730" i="2"/>
  <c r="I729" i="2"/>
  <c r="H728" i="2"/>
  <c r="G728" i="2"/>
  <c r="F728" i="2"/>
  <c r="D728" i="2"/>
  <c r="C728" i="2"/>
  <c r="H727" i="2"/>
  <c r="G727" i="2"/>
  <c r="F727" i="2"/>
  <c r="D727" i="2"/>
  <c r="H726" i="2"/>
  <c r="G726" i="2"/>
  <c r="D726" i="2"/>
  <c r="H725" i="2"/>
  <c r="G725" i="2"/>
  <c r="F725" i="2"/>
  <c r="D725" i="2"/>
  <c r="C725" i="2"/>
  <c r="I723" i="2"/>
  <c r="H721" i="2"/>
  <c r="G721" i="2"/>
  <c r="F721" i="2"/>
  <c r="D721" i="2"/>
  <c r="C721" i="2"/>
  <c r="H720" i="2"/>
  <c r="G720" i="2"/>
  <c r="F720" i="2"/>
  <c r="D720" i="2"/>
  <c r="C720" i="2"/>
  <c r="H719" i="2"/>
  <c r="G719" i="2"/>
  <c r="F719" i="2"/>
  <c r="D719" i="2"/>
  <c r="C719" i="2"/>
  <c r="H718" i="2"/>
  <c r="G718" i="2"/>
  <c r="F718" i="2"/>
  <c r="D718" i="2"/>
  <c r="C718" i="2"/>
  <c r="I716" i="2"/>
  <c r="H714" i="2"/>
  <c r="G714" i="2"/>
  <c r="F714" i="2"/>
  <c r="D714" i="2"/>
  <c r="E714" i="2" s="1"/>
  <c r="C714" i="2"/>
  <c r="H713" i="2"/>
  <c r="G713" i="2"/>
  <c r="F713" i="2"/>
  <c r="D713" i="2"/>
  <c r="H712" i="2"/>
  <c r="H710" i="2" s="1"/>
  <c r="G712" i="2"/>
  <c r="F712" i="2"/>
  <c r="D712" i="2"/>
  <c r="C712" i="2"/>
  <c r="H711" i="2"/>
  <c r="G711" i="2"/>
  <c r="F711" i="2"/>
  <c r="D711" i="2"/>
  <c r="C711" i="2"/>
  <c r="I709" i="2"/>
  <c r="I706" i="2"/>
  <c r="H705" i="2"/>
  <c r="H704" i="2" s="1"/>
  <c r="G705" i="2"/>
  <c r="F705" i="2"/>
  <c r="D705" i="2"/>
  <c r="D704" i="2" s="1"/>
  <c r="C705" i="2"/>
  <c r="C704" i="2" s="1"/>
  <c r="G704" i="2"/>
  <c r="F704" i="2"/>
  <c r="I701" i="2"/>
  <c r="I699" i="2"/>
  <c r="E698" i="2"/>
  <c r="I698" i="2" s="1"/>
  <c r="I697" i="2"/>
  <c r="E696" i="2"/>
  <c r="I696" i="2" s="1"/>
  <c r="E695" i="2"/>
  <c r="I695" i="2" s="1"/>
  <c r="E694" i="2"/>
  <c r="E693" i="2"/>
  <c r="I693" i="2" s="1"/>
  <c r="H692" i="2"/>
  <c r="G692" i="2"/>
  <c r="F692" i="2"/>
  <c r="D692" i="2"/>
  <c r="C692" i="2"/>
  <c r="I691" i="2"/>
  <c r="H690" i="2"/>
  <c r="G690" i="2"/>
  <c r="F690" i="2"/>
  <c r="D690" i="2"/>
  <c r="C690" i="2"/>
  <c r="E689" i="2"/>
  <c r="I689" i="2" s="1"/>
  <c r="E688" i="2"/>
  <c r="I688" i="2" s="1"/>
  <c r="E687" i="2"/>
  <c r="I687" i="2" s="1"/>
  <c r="E686" i="2"/>
  <c r="I686" i="2" s="1"/>
  <c r="H685" i="2"/>
  <c r="G685" i="2"/>
  <c r="F685" i="2"/>
  <c r="D685" i="2"/>
  <c r="C685" i="2"/>
  <c r="I684" i="2"/>
  <c r="H683" i="2"/>
  <c r="G683" i="2"/>
  <c r="F683" i="2"/>
  <c r="D683" i="2"/>
  <c r="C683" i="2"/>
  <c r="E682" i="2"/>
  <c r="I682" i="2" s="1"/>
  <c r="C681" i="2"/>
  <c r="C634" i="2" s="1"/>
  <c r="C680" i="2"/>
  <c r="E680" i="2" s="1"/>
  <c r="E679" i="2"/>
  <c r="H678" i="2"/>
  <c r="G678" i="2"/>
  <c r="F678" i="2"/>
  <c r="D678" i="2"/>
  <c r="I677" i="2"/>
  <c r="H676" i="2"/>
  <c r="G676" i="2"/>
  <c r="F676" i="2"/>
  <c r="F675" i="2" s="1"/>
  <c r="D676" i="2"/>
  <c r="I674" i="2"/>
  <c r="E673" i="2"/>
  <c r="I673" i="2" s="1"/>
  <c r="H672" i="2"/>
  <c r="G672" i="2"/>
  <c r="F672" i="2"/>
  <c r="E672" i="2"/>
  <c r="D672" i="2"/>
  <c r="C672" i="2"/>
  <c r="I670" i="2"/>
  <c r="E670" i="2"/>
  <c r="I669" i="2"/>
  <c r="E669" i="2"/>
  <c r="I668" i="2"/>
  <c r="E668" i="2"/>
  <c r="H667" i="2"/>
  <c r="G667" i="2"/>
  <c r="F667" i="2"/>
  <c r="E667" i="2"/>
  <c r="D667" i="2"/>
  <c r="C667" i="2"/>
  <c r="E666" i="2"/>
  <c r="I666" i="2" s="1"/>
  <c r="E665" i="2"/>
  <c r="I665" i="2" s="1"/>
  <c r="E664" i="2"/>
  <c r="H663" i="2"/>
  <c r="G663" i="2"/>
  <c r="F663" i="2"/>
  <c r="D663" i="2"/>
  <c r="C663" i="2"/>
  <c r="E662" i="2"/>
  <c r="I662" i="2" s="1"/>
  <c r="E661" i="2"/>
  <c r="I661" i="2" s="1"/>
  <c r="E660" i="2"/>
  <c r="C660" i="2"/>
  <c r="H659" i="2"/>
  <c r="H658" i="2" s="1"/>
  <c r="H654" i="2" s="1"/>
  <c r="H653" i="2" s="1"/>
  <c r="G659" i="2"/>
  <c r="F659" i="2"/>
  <c r="D659" i="2"/>
  <c r="C659" i="2"/>
  <c r="E657" i="2"/>
  <c r="I657" i="2" s="1"/>
  <c r="E656" i="2"/>
  <c r="I656" i="2" s="1"/>
  <c r="E655" i="2"/>
  <c r="I655" i="2" s="1"/>
  <c r="C655" i="2"/>
  <c r="I652" i="2"/>
  <c r="H651" i="2"/>
  <c r="G651" i="2"/>
  <c r="F651" i="2"/>
  <c r="D651" i="2"/>
  <c r="C651" i="2"/>
  <c r="I650" i="2"/>
  <c r="H649" i="2"/>
  <c r="G649" i="2"/>
  <c r="F649" i="2"/>
  <c r="D649" i="2"/>
  <c r="C649" i="2"/>
  <c r="H648" i="2"/>
  <c r="G648" i="2"/>
  <c r="F648" i="2"/>
  <c r="D648" i="2"/>
  <c r="C648" i="2"/>
  <c r="H647" i="2"/>
  <c r="G647" i="2"/>
  <c r="F647" i="2"/>
  <c r="D647" i="2"/>
  <c r="C647" i="2"/>
  <c r="H646" i="2"/>
  <c r="G646" i="2"/>
  <c r="F646" i="2"/>
  <c r="D646" i="2"/>
  <c r="C646" i="2"/>
  <c r="I644" i="2"/>
  <c r="H642" i="2"/>
  <c r="G642" i="2"/>
  <c r="G49" i="2" s="1"/>
  <c r="F642" i="2"/>
  <c r="D642" i="2"/>
  <c r="C642" i="2"/>
  <c r="H641" i="2"/>
  <c r="G641" i="2"/>
  <c r="F641" i="2"/>
  <c r="D641" i="2"/>
  <c r="E641" i="2" s="1"/>
  <c r="C641" i="2"/>
  <c r="H640" i="2"/>
  <c r="G640" i="2"/>
  <c r="F640" i="2"/>
  <c r="D640" i="2"/>
  <c r="C640" i="2"/>
  <c r="E640" i="2" s="1"/>
  <c r="H639" i="2"/>
  <c r="G639" i="2"/>
  <c r="F639" i="2"/>
  <c r="E639" i="2"/>
  <c r="D639" i="2"/>
  <c r="C639" i="2"/>
  <c r="I637" i="2"/>
  <c r="C636" i="2"/>
  <c r="H635" i="2"/>
  <c r="G635" i="2"/>
  <c r="F635" i="2"/>
  <c r="D635" i="2"/>
  <c r="C635" i="2"/>
  <c r="E635" i="2" s="1"/>
  <c r="H634" i="2"/>
  <c r="G634" i="2"/>
  <c r="F634" i="2"/>
  <c r="E634" i="2"/>
  <c r="D634" i="2"/>
  <c r="H633" i="2"/>
  <c r="G633" i="2"/>
  <c r="F633" i="2"/>
  <c r="D633" i="2"/>
  <c r="C633" i="2"/>
  <c r="H632" i="2"/>
  <c r="G632" i="2"/>
  <c r="F632" i="2"/>
  <c r="D632" i="2"/>
  <c r="C632" i="2"/>
  <c r="F631" i="2"/>
  <c r="I630" i="2"/>
  <c r="I627" i="2"/>
  <c r="H626" i="2"/>
  <c r="G626" i="2"/>
  <c r="G625" i="2" s="1"/>
  <c r="F626" i="2"/>
  <c r="F625" i="2" s="1"/>
  <c r="D626" i="2"/>
  <c r="C626" i="2"/>
  <c r="C625" i="2" s="1"/>
  <c r="H625" i="2"/>
  <c r="D625" i="2"/>
  <c r="I622" i="2"/>
  <c r="I620" i="2"/>
  <c r="E619" i="2"/>
  <c r="I619" i="2" s="1"/>
  <c r="I618" i="2"/>
  <c r="I617" i="2"/>
  <c r="E617" i="2"/>
  <c r="I616" i="2"/>
  <c r="E616" i="2"/>
  <c r="I615" i="2"/>
  <c r="E615" i="2"/>
  <c r="I614" i="2"/>
  <c r="E614" i="2"/>
  <c r="H613" i="2"/>
  <c r="G613" i="2"/>
  <c r="F613" i="2"/>
  <c r="E613" i="2"/>
  <c r="D613" i="2"/>
  <c r="C613" i="2"/>
  <c r="I612" i="2"/>
  <c r="H611" i="2"/>
  <c r="G611" i="2"/>
  <c r="F611" i="2"/>
  <c r="E611" i="2"/>
  <c r="D611" i="2"/>
  <c r="C611" i="2"/>
  <c r="E610" i="2"/>
  <c r="I610" i="2" s="1"/>
  <c r="E609" i="2"/>
  <c r="I609" i="2" s="1"/>
  <c r="E608" i="2"/>
  <c r="E607" i="2"/>
  <c r="I607" i="2" s="1"/>
  <c r="H606" i="2"/>
  <c r="G606" i="2"/>
  <c r="F606" i="2"/>
  <c r="D606" i="2"/>
  <c r="C606" i="2"/>
  <c r="I605" i="2"/>
  <c r="H604" i="2"/>
  <c r="G604" i="2"/>
  <c r="F604" i="2"/>
  <c r="D604" i="2"/>
  <c r="D596" i="2" s="1"/>
  <c r="C604" i="2"/>
  <c r="I603" i="2"/>
  <c r="E603" i="2"/>
  <c r="I602" i="2"/>
  <c r="E602" i="2"/>
  <c r="I601" i="2"/>
  <c r="E601" i="2"/>
  <c r="I600" i="2"/>
  <c r="E600" i="2"/>
  <c r="H599" i="2"/>
  <c r="G599" i="2"/>
  <c r="F599" i="2"/>
  <c r="E599" i="2"/>
  <c r="D599" i="2"/>
  <c r="C599" i="2"/>
  <c r="I598" i="2"/>
  <c r="H597" i="2"/>
  <c r="G597" i="2"/>
  <c r="G596" i="2" s="1"/>
  <c r="G592" i="2" s="1"/>
  <c r="F597" i="2"/>
  <c r="E597" i="2"/>
  <c r="D597" i="2"/>
  <c r="C597" i="2"/>
  <c r="C596" i="2" s="1"/>
  <c r="F596" i="2"/>
  <c r="I595" i="2"/>
  <c r="E594" i="2"/>
  <c r="H593" i="2"/>
  <c r="G593" i="2"/>
  <c r="F593" i="2"/>
  <c r="F592" i="2" s="1"/>
  <c r="D593" i="2"/>
  <c r="C593" i="2"/>
  <c r="E591" i="2"/>
  <c r="I591" i="2" s="1"/>
  <c r="E590" i="2"/>
  <c r="I590" i="2" s="1"/>
  <c r="E589" i="2"/>
  <c r="H588" i="2"/>
  <c r="G588" i="2"/>
  <c r="F588" i="2"/>
  <c r="D588" i="2"/>
  <c r="C588" i="2"/>
  <c r="E587" i="2"/>
  <c r="I587" i="2" s="1"/>
  <c r="E586" i="2"/>
  <c r="E584" i="2" s="1"/>
  <c r="E585" i="2"/>
  <c r="I585" i="2" s="1"/>
  <c r="H584" i="2"/>
  <c r="G584" i="2"/>
  <c r="G579" i="2" s="1"/>
  <c r="G575" i="2" s="1"/>
  <c r="G574" i="2" s="1"/>
  <c r="G621" i="2" s="1"/>
  <c r="F584" i="2"/>
  <c r="D584" i="2"/>
  <c r="C584" i="2"/>
  <c r="E583" i="2"/>
  <c r="I583" i="2" s="1"/>
  <c r="E582" i="2"/>
  <c r="I582" i="2" s="1"/>
  <c r="E581" i="2"/>
  <c r="H580" i="2"/>
  <c r="G580" i="2"/>
  <c r="F580" i="2"/>
  <c r="D580" i="2"/>
  <c r="C580" i="2"/>
  <c r="C579" i="2" s="1"/>
  <c r="C575" i="2" s="1"/>
  <c r="C574" i="2" s="1"/>
  <c r="E578" i="2"/>
  <c r="I578" i="2" s="1"/>
  <c r="E577" i="2"/>
  <c r="I577" i="2" s="1"/>
  <c r="E576" i="2"/>
  <c r="I573" i="2"/>
  <c r="I571" i="2"/>
  <c r="E570" i="2"/>
  <c r="I570" i="2" s="1"/>
  <c r="I569" i="2"/>
  <c r="E568" i="2"/>
  <c r="I568" i="2" s="1"/>
  <c r="E567" i="2"/>
  <c r="I567" i="2" s="1"/>
  <c r="E566" i="2"/>
  <c r="E565" i="2"/>
  <c r="I565" i="2" s="1"/>
  <c r="H564" i="2"/>
  <c r="G564" i="2"/>
  <c r="F564" i="2"/>
  <c r="D564" i="2"/>
  <c r="C564" i="2"/>
  <c r="I563" i="2"/>
  <c r="H562" i="2"/>
  <c r="G562" i="2"/>
  <c r="F562" i="2"/>
  <c r="D562" i="2"/>
  <c r="C562" i="2"/>
  <c r="E561" i="2"/>
  <c r="I561" i="2" s="1"/>
  <c r="E560" i="2"/>
  <c r="I560" i="2" s="1"/>
  <c r="E559" i="2"/>
  <c r="E555" i="2" s="1"/>
  <c r="I555" i="2" s="1"/>
  <c r="E558" i="2"/>
  <c r="I558" i="2" s="1"/>
  <c r="H557" i="2"/>
  <c r="G557" i="2"/>
  <c r="F557" i="2"/>
  <c r="D557" i="2"/>
  <c r="C557" i="2"/>
  <c r="I556" i="2"/>
  <c r="H555" i="2"/>
  <c r="G555" i="2"/>
  <c r="F555" i="2"/>
  <c r="D555" i="2"/>
  <c r="C555" i="2"/>
  <c r="E554" i="2"/>
  <c r="I554" i="2" s="1"/>
  <c r="E553" i="2"/>
  <c r="I553" i="2" s="1"/>
  <c r="E552" i="2"/>
  <c r="E551" i="2"/>
  <c r="I551" i="2" s="1"/>
  <c r="H550" i="2"/>
  <c r="G550" i="2"/>
  <c r="F550" i="2"/>
  <c r="D550" i="2"/>
  <c r="C550" i="2"/>
  <c r="I549" i="2"/>
  <c r="H548" i="2"/>
  <c r="G548" i="2"/>
  <c r="F548" i="2"/>
  <c r="F547" i="2" s="1"/>
  <c r="D548" i="2"/>
  <c r="C548" i="2"/>
  <c r="G547" i="2"/>
  <c r="I546" i="2"/>
  <c r="E545" i="2"/>
  <c r="I545" i="2" s="1"/>
  <c r="H544" i="2"/>
  <c r="G544" i="2"/>
  <c r="F544" i="2"/>
  <c r="E544" i="2"/>
  <c r="D544" i="2"/>
  <c r="C544" i="2"/>
  <c r="E542" i="2"/>
  <c r="I542" i="2" s="1"/>
  <c r="E541" i="2"/>
  <c r="E539" i="2" s="1"/>
  <c r="E540" i="2"/>
  <c r="I540" i="2" s="1"/>
  <c r="H539" i="2"/>
  <c r="G539" i="2"/>
  <c r="F539" i="2"/>
  <c r="D539" i="2"/>
  <c r="C539" i="2"/>
  <c r="E538" i="2"/>
  <c r="I538" i="2" s="1"/>
  <c r="E537" i="2"/>
  <c r="I537" i="2" s="1"/>
  <c r="E536" i="2"/>
  <c r="H535" i="2"/>
  <c r="G535" i="2"/>
  <c r="F535" i="2"/>
  <c r="D535" i="2"/>
  <c r="C535" i="2"/>
  <c r="I534" i="2"/>
  <c r="E534" i="2"/>
  <c r="I533" i="2"/>
  <c r="E533" i="2"/>
  <c r="E531" i="2" s="1"/>
  <c r="I532" i="2"/>
  <c r="E532" i="2"/>
  <c r="H531" i="2"/>
  <c r="G531" i="2"/>
  <c r="F531" i="2"/>
  <c r="D531" i="2"/>
  <c r="C531" i="2"/>
  <c r="E529" i="2"/>
  <c r="I529" i="2" s="1"/>
  <c r="E528" i="2"/>
  <c r="E527" i="2"/>
  <c r="I527" i="2" s="1"/>
  <c r="I523" i="2"/>
  <c r="I522" i="2"/>
  <c r="E522" i="2"/>
  <c r="I521" i="2"/>
  <c r="E520" i="2"/>
  <c r="I520" i="2" s="1"/>
  <c r="E519" i="2"/>
  <c r="I519" i="2" s="1"/>
  <c r="E518" i="2"/>
  <c r="E517" i="2"/>
  <c r="H516" i="2"/>
  <c r="G516" i="2"/>
  <c r="F516" i="2"/>
  <c r="D516" i="2"/>
  <c r="C516" i="2"/>
  <c r="I515" i="2"/>
  <c r="H514" i="2"/>
  <c r="G514" i="2"/>
  <c r="F514" i="2"/>
  <c r="D514" i="2"/>
  <c r="C514" i="2"/>
  <c r="I513" i="2"/>
  <c r="E513" i="2"/>
  <c r="I512" i="2"/>
  <c r="E512" i="2"/>
  <c r="I511" i="2"/>
  <c r="E511" i="2"/>
  <c r="E509" i="2" s="1"/>
  <c r="I510" i="2"/>
  <c r="E510" i="2"/>
  <c r="H509" i="2"/>
  <c r="G509" i="2"/>
  <c r="F509" i="2"/>
  <c r="D509" i="2"/>
  <c r="C509" i="2"/>
  <c r="I508" i="2"/>
  <c r="H507" i="2"/>
  <c r="G507" i="2"/>
  <c r="F507" i="2"/>
  <c r="E507" i="2"/>
  <c r="I507" i="2" s="1"/>
  <c r="D507" i="2"/>
  <c r="C507" i="2"/>
  <c r="E506" i="2"/>
  <c r="I506" i="2" s="1"/>
  <c r="I505" i="2"/>
  <c r="E505" i="2"/>
  <c r="E504" i="2"/>
  <c r="E503" i="2"/>
  <c r="I503" i="2" s="1"/>
  <c r="H502" i="2"/>
  <c r="G502" i="2"/>
  <c r="F502" i="2"/>
  <c r="D502" i="2"/>
  <c r="C502" i="2"/>
  <c r="I501" i="2"/>
  <c r="H500" i="2"/>
  <c r="H499" i="2" s="1"/>
  <c r="G500" i="2"/>
  <c r="F500" i="2"/>
  <c r="F499" i="2" s="1"/>
  <c r="F495" i="2" s="1"/>
  <c r="D500" i="2"/>
  <c r="C500" i="2"/>
  <c r="C499" i="2" s="1"/>
  <c r="I498" i="2"/>
  <c r="E497" i="2"/>
  <c r="I497" i="2" s="1"/>
  <c r="H496" i="2"/>
  <c r="G496" i="2"/>
  <c r="F496" i="2"/>
  <c r="D496" i="2"/>
  <c r="C496" i="2"/>
  <c r="E494" i="2"/>
  <c r="I494" i="2" s="1"/>
  <c r="E493" i="2"/>
  <c r="I493" i="2" s="1"/>
  <c r="E492" i="2"/>
  <c r="I492" i="2" s="1"/>
  <c r="H491" i="2"/>
  <c r="G491" i="2"/>
  <c r="F491" i="2"/>
  <c r="D491" i="2"/>
  <c r="C491" i="2"/>
  <c r="E490" i="2"/>
  <c r="I490" i="2" s="1"/>
  <c r="E489" i="2"/>
  <c r="I489" i="2" s="1"/>
  <c r="E488" i="2"/>
  <c r="H487" i="2"/>
  <c r="G487" i="2"/>
  <c r="F487" i="2"/>
  <c r="D487" i="2"/>
  <c r="C487" i="2"/>
  <c r="E486" i="2"/>
  <c r="I486" i="2" s="1"/>
  <c r="E485" i="2"/>
  <c r="I485" i="2" s="1"/>
  <c r="E484" i="2"/>
  <c r="H483" i="2"/>
  <c r="G483" i="2"/>
  <c r="G482" i="2" s="1"/>
  <c r="G478" i="2" s="1"/>
  <c r="G477" i="2" s="1"/>
  <c r="F483" i="2"/>
  <c r="D483" i="2"/>
  <c r="C483" i="2"/>
  <c r="E481" i="2"/>
  <c r="I481" i="2" s="1"/>
  <c r="E480" i="2"/>
  <c r="I480" i="2" s="1"/>
  <c r="E479" i="2"/>
  <c r="I479" i="2" s="1"/>
  <c r="I476" i="2"/>
  <c r="I474" i="2"/>
  <c r="E473" i="2"/>
  <c r="I473" i="2" s="1"/>
  <c r="I472" i="2"/>
  <c r="E471" i="2"/>
  <c r="I471" i="2" s="1"/>
  <c r="E470" i="2"/>
  <c r="I470" i="2" s="1"/>
  <c r="E469" i="2"/>
  <c r="E467" i="2" s="1"/>
  <c r="E468" i="2"/>
  <c r="I468" i="2" s="1"/>
  <c r="H467" i="2"/>
  <c r="G467" i="2"/>
  <c r="F467" i="2"/>
  <c r="D467" i="2"/>
  <c r="C467" i="2"/>
  <c r="I466" i="2"/>
  <c r="H465" i="2"/>
  <c r="G465" i="2"/>
  <c r="F465" i="2"/>
  <c r="E465" i="2"/>
  <c r="D465" i="2"/>
  <c r="C465" i="2"/>
  <c r="E464" i="2"/>
  <c r="I464" i="2" s="1"/>
  <c r="I463" i="2"/>
  <c r="E463" i="2"/>
  <c r="E462" i="2"/>
  <c r="E461" i="2"/>
  <c r="I461" i="2" s="1"/>
  <c r="H460" i="2"/>
  <c r="G460" i="2"/>
  <c r="F460" i="2"/>
  <c r="D460" i="2"/>
  <c r="C460" i="2"/>
  <c r="I459" i="2"/>
  <c r="H458" i="2"/>
  <c r="G458" i="2"/>
  <c r="F458" i="2"/>
  <c r="D458" i="2"/>
  <c r="C458" i="2"/>
  <c r="C450" i="2" s="1"/>
  <c r="E457" i="2"/>
  <c r="E456" i="2"/>
  <c r="E455" i="2"/>
  <c r="E454" i="2"/>
  <c r="H453" i="2"/>
  <c r="G453" i="2"/>
  <c r="D453" i="2"/>
  <c r="C453" i="2"/>
  <c r="I452" i="2"/>
  <c r="H451" i="2"/>
  <c r="G451" i="2"/>
  <c r="D451" i="2"/>
  <c r="D450" i="2" s="1"/>
  <c r="D446" i="2" s="1"/>
  <c r="C451" i="2"/>
  <c r="I449" i="2"/>
  <c r="E448" i="2"/>
  <c r="H447" i="2"/>
  <c r="G447" i="2"/>
  <c r="F447" i="2"/>
  <c r="D447" i="2"/>
  <c r="C447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E430" i="2"/>
  <c r="I430" i="2" s="1"/>
  <c r="H429" i="2"/>
  <c r="H428" i="2" s="1"/>
  <c r="G429" i="2"/>
  <c r="G428" i="2" s="1"/>
  <c r="F429" i="2"/>
  <c r="F428" i="2" s="1"/>
  <c r="D429" i="2"/>
  <c r="D428" i="2" s="1"/>
  <c r="C429" i="2"/>
  <c r="C428" i="2"/>
  <c r="I427" i="2"/>
  <c r="H426" i="2"/>
  <c r="G426" i="2"/>
  <c r="F426" i="2"/>
  <c r="D426" i="2"/>
  <c r="C426" i="2"/>
  <c r="E426" i="2" s="1"/>
  <c r="I426" i="2" s="1"/>
  <c r="I425" i="2"/>
  <c r="H424" i="2"/>
  <c r="G424" i="2"/>
  <c r="F424" i="2"/>
  <c r="D424" i="2"/>
  <c r="C424" i="2"/>
  <c r="E424" i="2" s="1"/>
  <c r="I424" i="2" s="1"/>
  <c r="H423" i="2"/>
  <c r="G423" i="2"/>
  <c r="F423" i="2"/>
  <c r="D423" i="2"/>
  <c r="C423" i="2"/>
  <c r="H422" i="2"/>
  <c r="G422" i="2"/>
  <c r="F422" i="2"/>
  <c r="D422" i="2"/>
  <c r="C422" i="2"/>
  <c r="H421" i="2"/>
  <c r="G421" i="2"/>
  <c r="F421" i="2"/>
  <c r="D421" i="2"/>
  <c r="C421" i="2"/>
  <c r="I419" i="2"/>
  <c r="D418" i="2"/>
  <c r="H417" i="2"/>
  <c r="G417" i="2"/>
  <c r="F417" i="2"/>
  <c r="D417" i="2"/>
  <c r="C417" i="2"/>
  <c r="H416" i="2"/>
  <c r="G416" i="2"/>
  <c r="F416" i="2"/>
  <c r="F48" i="2" s="1"/>
  <c r="D416" i="2"/>
  <c r="C416" i="2"/>
  <c r="E416" i="2" s="1"/>
  <c r="H415" i="2"/>
  <c r="G415" i="2"/>
  <c r="G411" i="2" s="1"/>
  <c r="F415" i="2"/>
  <c r="D415" i="2"/>
  <c r="D411" i="2" s="1"/>
  <c r="C415" i="2"/>
  <c r="H414" i="2"/>
  <c r="G414" i="2"/>
  <c r="F414" i="2"/>
  <c r="D414" i="2"/>
  <c r="C414" i="2"/>
  <c r="I412" i="2"/>
  <c r="H410" i="2"/>
  <c r="G410" i="2"/>
  <c r="D410" i="2"/>
  <c r="C410" i="2"/>
  <c r="H409" i="2"/>
  <c r="G409" i="2"/>
  <c r="D409" i="2"/>
  <c r="C409" i="2"/>
  <c r="E409" i="2" s="1"/>
  <c r="H408" i="2"/>
  <c r="G408" i="2"/>
  <c r="D408" i="2"/>
  <c r="C408" i="2"/>
  <c r="H407" i="2"/>
  <c r="G407" i="2"/>
  <c r="F407" i="2"/>
  <c r="D407" i="2"/>
  <c r="C407" i="2"/>
  <c r="I405" i="2"/>
  <c r="I402" i="2"/>
  <c r="H401" i="2"/>
  <c r="H400" i="2" s="1"/>
  <c r="G401" i="2"/>
  <c r="F401" i="2"/>
  <c r="F400" i="2" s="1"/>
  <c r="D401" i="2"/>
  <c r="E401" i="2" s="1"/>
  <c r="C401" i="2"/>
  <c r="C400" i="2" s="1"/>
  <c r="G400" i="2"/>
  <c r="I397" i="2"/>
  <c r="I395" i="2"/>
  <c r="I394" i="2"/>
  <c r="E394" i="2"/>
  <c r="I393" i="2"/>
  <c r="E392" i="2"/>
  <c r="E391" i="2"/>
  <c r="I391" i="2" s="1"/>
  <c r="E390" i="2"/>
  <c r="I390" i="2" s="1"/>
  <c r="E389" i="2"/>
  <c r="H388" i="2"/>
  <c r="G388" i="2"/>
  <c r="F388" i="2"/>
  <c r="D388" i="2"/>
  <c r="C388" i="2"/>
  <c r="I387" i="2"/>
  <c r="H386" i="2"/>
  <c r="G386" i="2"/>
  <c r="F386" i="2"/>
  <c r="D386" i="2"/>
  <c r="C386" i="2"/>
  <c r="E385" i="2"/>
  <c r="I385" i="2" s="1"/>
  <c r="E384" i="2"/>
  <c r="I384" i="2" s="1"/>
  <c r="E383" i="2"/>
  <c r="E381" i="2" s="1"/>
  <c r="I381" i="2" s="1"/>
  <c r="E382" i="2"/>
  <c r="I382" i="2" s="1"/>
  <c r="H381" i="2"/>
  <c r="G381" i="2"/>
  <c r="F381" i="2"/>
  <c r="D381" i="2"/>
  <c r="C381" i="2"/>
  <c r="I380" i="2"/>
  <c r="H379" i="2"/>
  <c r="G379" i="2"/>
  <c r="F379" i="2"/>
  <c r="D379" i="2"/>
  <c r="C379" i="2"/>
  <c r="E378" i="2"/>
  <c r="I378" i="2" s="1"/>
  <c r="F377" i="2"/>
  <c r="F330" i="2" s="1"/>
  <c r="C377" i="2"/>
  <c r="E377" i="2" s="1"/>
  <c r="I377" i="2" s="1"/>
  <c r="F376" i="2"/>
  <c r="F372" i="2" s="1"/>
  <c r="F371" i="2" s="1"/>
  <c r="C376" i="2"/>
  <c r="E376" i="2" s="1"/>
  <c r="E375" i="2"/>
  <c r="I375" i="2" s="1"/>
  <c r="H374" i="2"/>
  <c r="G374" i="2"/>
  <c r="D374" i="2"/>
  <c r="I373" i="2"/>
  <c r="H372" i="2"/>
  <c r="G372" i="2"/>
  <c r="D372" i="2"/>
  <c r="D371" i="2" s="1"/>
  <c r="I370" i="2"/>
  <c r="E369" i="2"/>
  <c r="I369" i="2" s="1"/>
  <c r="H368" i="2"/>
  <c r="G368" i="2"/>
  <c r="F368" i="2"/>
  <c r="E368" i="2"/>
  <c r="D368" i="2"/>
  <c r="C368" i="2"/>
  <c r="E366" i="2"/>
  <c r="I366" i="2" s="1"/>
  <c r="E365" i="2"/>
  <c r="E364" i="2"/>
  <c r="I364" i="2" s="1"/>
  <c r="H363" i="2"/>
  <c r="G363" i="2"/>
  <c r="F363" i="2"/>
  <c r="D363" i="2"/>
  <c r="C363" i="2"/>
  <c r="E362" i="2"/>
  <c r="I362" i="2" s="1"/>
  <c r="E361" i="2"/>
  <c r="I361" i="2" s="1"/>
  <c r="E360" i="2"/>
  <c r="I360" i="2" s="1"/>
  <c r="H359" i="2"/>
  <c r="G359" i="2"/>
  <c r="F359" i="2"/>
  <c r="D359" i="2"/>
  <c r="C359" i="2"/>
  <c r="E358" i="2"/>
  <c r="I358" i="2" s="1"/>
  <c r="E357" i="2"/>
  <c r="I357" i="2" s="1"/>
  <c r="F356" i="2"/>
  <c r="F355" i="2" s="1"/>
  <c r="C356" i="2"/>
  <c r="E356" i="2" s="1"/>
  <c r="H355" i="2"/>
  <c r="H354" i="2" s="1"/>
  <c r="H350" i="2" s="1"/>
  <c r="H349" i="2" s="1"/>
  <c r="G355" i="2"/>
  <c r="D355" i="2"/>
  <c r="F353" i="2"/>
  <c r="C353" i="2"/>
  <c r="E353" i="2" s="1"/>
  <c r="I352" i="2"/>
  <c r="E352" i="2"/>
  <c r="F351" i="2"/>
  <c r="F14" i="2" s="1"/>
  <c r="E351" i="2"/>
  <c r="I348" i="2"/>
  <c r="H347" i="2"/>
  <c r="G347" i="2"/>
  <c r="F347" i="2"/>
  <c r="D347" i="2"/>
  <c r="D58" i="2" s="1"/>
  <c r="C347" i="2"/>
  <c r="I346" i="2"/>
  <c r="H345" i="2"/>
  <c r="G345" i="2"/>
  <c r="F345" i="2"/>
  <c r="D345" i="2"/>
  <c r="C345" i="2"/>
  <c r="H344" i="2"/>
  <c r="G344" i="2"/>
  <c r="F344" i="2"/>
  <c r="D344" i="2"/>
  <c r="C344" i="2"/>
  <c r="E344" i="2" s="1"/>
  <c r="H343" i="2"/>
  <c r="G343" i="2"/>
  <c r="G54" i="2" s="1"/>
  <c r="F343" i="2"/>
  <c r="E343" i="2"/>
  <c r="D343" i="2"/>
  <c r="C343" i="2"/>
  <c r="H342" i="2"/>
  <c r="G342" i="2"/>
  <c r="F342" i="2"/>
  <c r="D342" i="2"/>
  <c r="C342" i="2"/>
  <c r="C341" i="2"/>
  <c r="I340" i="2"/>
  <c r="H338" i="2"/>
  <c r="G338" i="2"/>
  <c r="F338" i="2"/>
  <c r="F334" i="2" s="1"/>
  <c r="D338" i="2"/>
  <c r="C338" i="2"/>
  <c r="H337" i="2"/>
  <c r="G337" i="2"/>
  <c r="F337" i="2"/>
  <c r="D337" i="2"/>
  <c r="C337" i="2"/>
  <c r="H336" i="2"/>
  <c r="G336" i="2"/>
  <c r="F336" i="2"/>
  <c r="D336" i="2"/>
  <c r="C336" i="2"/>
  <c r="H335" i="2"/>
  <c r="G335" i="2"/>
  <c r="F335" i="2"/>
  <c r="E335" i="2"/>
  <c r="D335" i="2"/>
  <c r="C335" i="2"/>
  <c r="I333" i="2"/>
  <c r="F332" i="2"/>
  <c r="H331" i="2"/>
  <c r="G331" i="2"/>
  <c r="F331" i="2"/>
  <c r="E331" i="2"/>
  <c r="I331" i="2" s="1"/>
  <c r="D331" i="2"/>
  <c r="C331" i="2"/>
  <c r="H330" i="2"/>
  <c r="G330" i="2"/>
  <c r="D330" i="2"/>
  <c r="C330" i="2"/>
  <c r="H329" i="2"/>
  <c r="G329" i="2"/>
  <c r="D329" i="2"/>
  <c r="H328" i="2"/>
  <c r="G328" i="2"/>
  <c r="F328" i="2"/>
  <c r="D328" i="2"/>
  <c r="C328" i="2"/>
  <c r="I326" i="2"/>
  <c r="D325" i="2"/>
  <c r="I323" i="2"/>
  <c r="H322" i="2"/>
  <c r="H321" i="2" s="1"/>
  <c r="G322" i="2"/>
  <c r="G321" i="2" s="1"/>
  <c r="F322" i="2"/>
  <c r="D322" i="2"/>
  <c r="D321" i="2" s="1"/>
  <c r="C322" i="2"/>
  <c r="C321" i="2" s="1"/>
  <c r="F321" i="2"/>
  <c r="I318" i="2"/>
  <c r="I317" i="2"/>
  <c r="I315" i="2"/>
  <c r="I314" i="2"/>
  <c r="E314" i="2"/>
  <c r="I313" i="2"/>
  <c r="E312" i="2"/>
  <c r="I312" i="2" s="1"/>
  <c r="E311" i="2"/>
  <c r="I311" i="2" s="1"/>
  <c r="E310" i="2"/>
  <c r="E308" i="2" s="1"/>
  <c r="E309" i="2"/>
  <c r="I309" i="2" s="1"/>
  <c r="H308" i="2"/>
  <c r="G308" i="2"/>
  <c r="F308" i="2"/>
  <c r="D308" i="2"/>
  <c r="C308" i="2"/>
  <c r="I307" i="2"/>
  <c r="H306" i="2"/>
  <c r="G306" i="2"/>
  <c r="F306" i="2"/>
  <c r="E306" i="2"/>
  <c r="D306" i="2"/>
  <c r="C306" i="2"/>
  <c r="E305" i="2"/>
  <c r="I305" i="2" s="1"/>
  <c r="I304" i="2"/>
  <c r="E304" i="2"/>
  <c r="E303" i="2"/>
  <c r="E302" i="2"/>
  <c r="E158" i="2" s="1"/>
  <c r="H301" i="2"/>
  <c r="G301" i="2"/>
  <c r="F301" i="2"/>
  <c r="D301" i="2"/>
  <c r="C301" i="2"/>
  <c r="I300" i="2"/>
  <c r="H299" i="2"/>
  <c r="G299" i="2"/>
  <c r="F299" i="2"/>
  <c r="D299" i="2"/>
  <c r="C299" i="2"/>
  <c r="I298" i="2"/>
  <c r="E298" i="2"/>
  <c r="C297" i="2"/>
  <c r="C296" i="2"/>
  <c r="C152" i="2" s="1"/>
  <c r="E295" i="2"/>
  <c r="I295" i="2" s="1"/>
  <c r="H294" i="2"/>
  <c r="G294" i="2"/>
  <c r="F294" i="2"/>
  <c r="D294" i="2"/>
  <c r="I293" i="2"/>
  <c r="H292" i="2"/>
  <c r="G292" i="2"/>
  <c r="G291" i="2" s="1"/>
  <c r="G287" i="2" s="1"/>
  <c r="F292" i="2"/>
  <c r="D292" i="2"/>
  <c r="D291" i="2" s="1"/>
  <c r="I290" i="2"/>
  <c r="E289" i="2"/>
  <c r="I289" i="2" s="1"/>
  <c r="H288" i="2"/>
  <c r="G288" i="2"/>
  <c r="F288" i="2"/>
  <c r="E288" i="2"/>
  <c r="D288" i="2"/>
  <c r="C288" i="2"/>
  <c r="E286" i="2"/>
  <c r="I286" i="2" s="1"/>
  <c r="E285" i="2"/>
  <c r="I285" i="2" s="1"/>
  <c r="E284" i="2"/>
  <c r="H283" i="2"/>
  <c r="G283" i="2"/>
  <c r="F283" i="2"/>
  <c r="D283" i="2"/>
  <c r="C283" i="2"/>
  <c r="E282" i="2"/>
  <c r="I282" i="2" s="1"/>
  <c r="E281" i="2"/>
  <c r="I281" i="2" s="1"/>
  <c r="E280" i="2"/>
  <c r="H279" i="2"/>
  <c r="G279" i="2"/>
  <c r="F279" i="2"/>
  <c r="D279" i="2"/>
  <c r="C279" i="2"/>
  <c r="I278" i="2"/>
  <c r="E278" i="2"/>
  <c r="E277" i="2"/>
  <c r="I277" i="2" s="1"/>
  <c r="E276" i="2"/>
  <c r="I276" i="2" s="1"/>
  <c r="H275" i="2"/>
  <c r="G275" i="2"/>
  <c r="F275" i="2"/>
  <c r="D275" i="2"/>
  <c r="C275" i="2"/>
  <c r="I273" i="2"/>
  <c r="E273" i="2"/>
  <c r="E272" i="2"/>
  <c r="I272" i="2" s="1"/>
  <c r="E271" i="2"/>
  <c r="C271" i="2"/>
  <c r="I268" i="2"/>
  <c r="I266" i="2"/>
  <c r="E265" i="2"/>
  <c r="I265" i="2" s="1"/>
  <c r="I264" i="2"/>
  <c r="E263" i="2"/>
  <c r="I263" i="2" s="1"/>
  <c r="I262" i="2"/>
  <c r="E262" i="2"/>
  <c r="E261" i="2"/>
  <c r="E259" i="2" s="1"/>
  <c r="I260" i="2"/>
  <c r="H259" i="2"/>
  <c r="G259" i="2"/>
  <c r="F259" i="2"/>
  <c r="D259" i="2"/>
  <c r="C259" i="2"/>
  <c r="I258" i="2"/>
  <c r="H257" i="2"/>
  <c r="G257" i="2"/>
  <c r="F257" i="2"/>
  <c r="D257" i="2"/>
  <c r="C257" i="2"/>
  <c r="E256" i="2"/>
  <c r="I256" i="2" s="1"/>
  <c r="E255" i="2"/>
  <c r="I255" i="2" s="1"/>
  <c r="E254" i="2"/>
  <c r="I254" i="2" s="1"/>
  <c r="I253" i="2"/>
  <c r="H252" i="2"/>
  <c r="G252" i="2"/>
  <c r="F252" i="2"/>
  <c r="D252" i="2"/>
  <c r="C252" i="2"/>
  <c r="I251" i="2"/>
  <c r="H250" i="2"/>
  <c r="G250" i="2"/>
  <c r="F250" i="2"/>
  <c r="D250" i="2"/>
  <c r="C250" i="2"/>
  <c r="F249" i="2"/>
  <c r="E249" i="2"/>
  <c r="F248" i="2"/>
  <c r="C248" i="2"/>
  <c r="E248" i="2" s="1"/>
  <c r="I248" i="2" s="1"/>
  <c r="F247" i="2"/>
  <c r="C247" i="2"/>
  <c r="E247" i="2" s="1"/>
  <c r="E246" i="2"/>
  <c r="I246" i="2" s="1"/>
  <c r="C246" i="2"/>
  <c r="H245" i="2"/>
  <c r="G245" i="2"/>
  <c r="D245" i="2"/>
  <c r="I244" i="2"/>
  <c r="H243" i="2"/>
  <c r="G243" i="2"/>
  <c r="G242" i="2" s="1"/>
  <c r="G238" i="2" s="1"/>
  <c r="D243" i="2"/>
  <c r="C243" i="2"/>
  <c r="C242" i="2" s="1"/>
  <c r="C238" i="2" s="1"/>
  <c r="I241" i="2"/>
  <c r="E240" i="2"/>
  <c r="I240" i="2" s="1"/>
  <c r="H239" i="2"/>
  <c r="G239" i="2"/>
  <c r="F239" i="2"/>
  <c r="E239" i="2"/>
  <c r="D239" i="2"/>
  <c r="C239" i="2"/>
  <c r="E237" i="2"/>
  <c r="I237" i="2" s="1"/>
  <c r="E236" i="2"/>
  <c r="E234" i="2" s="1"/>
  <c r="I234" i="2" s="1"/>
  <c r="E235" i="2"/>
  <c r="I235" i="2" s="1"/>
  <c r="H234" i="2"/>
  <c r="G234" i="2"/>
  <c r="F234" i="2"/>
  <c r="D234" i="2"/>
  <c r="C234" i="2"/>
  <c r="E233" i="2"/>
  <c r="I233" i="2" s="1"/>
  <c r="E232" i="2"/>
  <c r="I232" i="2" s="1"/>
  <c r="E231" i="2"/>
  <c r="H230" i="2"/>
  <c r="G230" i="2"/>
  <c r="F230" i="2"/>
  <c r="D230" i="2"/>
  <c r="C230" i="2"/>
  <c r="E229" i="2"/>
  <c r="I229" i="2" s="1"/>
  <c r="E228" i="2"/>
  <c r="I228" i="2" s="1"/>
  <c r="F227" i="2"/>
  <c r="F226" i="2" s="1"/>
  <c r="C227" i="2"/>
  <c r="E227" i="2" s="1"/>
  <c r="H226" i="2"/>
  <c r="G226" i="2"/>
  <c r="G225" i="2" s="1"/>
  <c r="G221" i="2" s="1"/>
  <c r="G220" i="2" s="1"/>
  <c r="D226" i="2"/>
  <c r="D225" i="2" s="1"/>
  <c r="D221" i="2" s="1"/>
  <c r="D220" i="2" s="1"/>
  <c r="C226" i="2"/>
  <c r="F224" i="2"/>
  <c r="E224" i="2"/>
  <c r="I224" i="2" s="1"/>
  <c r="C224" i="2"/>
  <c r="I223" i="2"/>
  <c r="E223" i="2"/>
  <c r="F222" i="2"/>
  <c r="E222" i="2"/>
  <c r="I222" i="2" s="1"/>
  <c r="C222" i="2"/>
  <c r="I218" i="2"/>
  <c r="I217" i="2"/>
  <c r="E217" i="2"/>
  <c r="I216" i="2"/>
  <c r="E215" i="2"/>
  <c r="I215" i="2" s="1"/>
  <c r="E214" i="2"/>
  <c r="I214" i="2" s="1"/>
  <c r="E213" i="2"/>
  <c r="I213" i="2" s="1"/>
  <c r="I212" i="2"/>
  <c r="H211" i="2"/>
  <c r="G211" i="2"/>
  <c r="F211" i="2"/>
  <c r="D211" i="2"/>
  <c r="C211" i="2"/>
  <c r="I210" i="2"/>
  <c r="H209" i="2"/>
  <c r="H194" i="2" s="1"/>
  <c r="H190" i="2" s="1"/>
  <c r="G209" i="2"/>
  <c r="F209" i="2"/>
  <c r="D209" i="2"/>
  <c r="C209" i="2"/>
  <c r="E208" i="2"/>
  <c r="I208" i="2" s="1"/>
  <c r="E207" i="2"/>
  <c r="I207" i="2" s="1"/>
  <c r="E206" i="2"/>
  <c r="I205" i="2"/>
  <c r="H204" i="2"/>
  <c r="G204" i="2"/>
  <c r="F204" i="2"/>
  <c r="D204" i="2"/>
  <c r="C204" i="2"/>
  <c r="I203" i="2"/>
  <c r="H202" i="2"/>
  <c r="G202" i="2"/>
  <c r="F202" i="2"/>
  <c r="D202" i="2"/>
  <c r="C202" i="2"/>
  <c r="E201" i="2"/>
  <c r="I201" i="2" s="1"/>
  <c r="F200" i="2"/>
  <c r="F153" i="2" s="1"/>
  <c r="C200" i="2"/>
  <c r="E200" i="2" s="1"/>
  <c r="I200" i="2" s="1"/>
  <c r="F199" i="2"/>
  <c r="E199" i="2"/>
  <c r="C199" i="2"/>
  <c r="E198" i="2"/>
  <c r="H197" i="2"/>
  <c r="G197" i="2"/>
  <c r="D197" i="2"/>
  <c r="I196" i="2"/>
  <c r="H195" i="2"/>
  <c r="G195" i="2"/>
  <c r="D195" i="2"/>
  <c r="D194" i="2"/>
  <c r="D190" i="2" s="1"/>
  <c r="I193" i="2"/>
  <c r="E192" i="2"/>
  <c r="E191" i="2" s="1"/>
  <c r="H191" i="2"/>
  <c r="G191" i="2"/>
  <c r="F191" i="2"/>
  <c r="D191" i="2"/>
  <c r="C191" i="2"/>
  <c r="I189" i="2"/>
  <c r="E189" i="2"/>
  <c r="E188" i="2"/>
  <c r="I188" i="2" s="1"/>
  <c r="E187" i="2"/>
  <c r="I187" i="2" s="1"/>
  <c r="H186" i="2"/>
  <c r="G186" i="2"/>
  <c r="F186" i="2"/>
  <c r="D186" i="2"/>
  <c r="C186" i="2"/>
  <c r="I185" i="2"/>
  <c r="E185" i="2"/>
  <c r="E184" i="2"/>
  <c r="I184" i="2" s="1"/>
  <c r="E183" i="2"/>
  <c r="I183" i="2" s="1"/>
  <c r="H182" i="2"/>
  <c r="G182" i="2"/>
  <c r="F182" i="2"/>
  <c r="D182" i="2"/>
  <c r="C182" i="2"/>
  <c r="E181" i="2"/>
  <c r="I181" i="2" s="1"/>
  <c r="I180" i="2"/>
  <c r="E180" i="2"/>
  <c r="F179" i="2"/>
  <c r="F178" i="2" s="1"/>
  <c r="F177" i="2" s="1"/>
  <c r="L178" i="2"/>
  <c r="C179" i="2" s="1"/>
  <c r="C178" i="2" s="1"/>
  <c r="H178" i="2"/>
  <c r="G178" i="2"/>
  <c r="D178" i="2"/>
  <c r="L176" i="2"/>
  <c r="C176" i="2" s="1"/>
  <c r="E176" i="2" s="1"/>
  <c r="F176" i="2"/>
  <c r="F16" i="2" s="1"/>
  <c r="E175" i="2"/>
  <c r="I175" i="2" s="1"/>
  <c r="F174" i="2"/>
  <c r="E174" i="2"/>
  <c r="I174" i="2" s="1"/>
  <c r="I171" i="2"/>
  <c r="H170" i="2"/>
  <c r="G170" i="2"/>
  <c r="F170" i="2"/>
  <c r="D170" i="2"/>
  <c r="C170" i="2"/>
  <c r="E170" i="2" s="1"/>
  <c r="I169" i="2"/>
  <c r="H168" i="2"/>
  <c r="G168" i="2"/>
  <c r="F168" i="2"/>
  <c r="F56" i="2" s="1"/>
  <c r="D168" i="2"/>
  <c r="C168" i="2"/>
  <c r="H167" i="2"/>
  <c r="G167" i="2"/>
  <c r="G162" i="2" s="1"/>
  <c r="F167" i="2"/>
  <c r="D167" i="2"/>
  <c r="C167" i="2"/>
  <c r="H166" i="2"/>
  <c r="G166" i="2"/>
  <c r="G164" i="2" s="1"/>
  <c r="F166" i="2"/>
  <c r="F162" i="2" s="1"/>
  <c r="D166" i="2"/>
  <c r="C166" i="2"/>
  <c r="C164" i="2" s="1"/>
  <c r="H165" i="2"/>
  <c r="G165" i="2"/>
  <c r="F165" i="2"/>
  <c r="E165" i="2"/>
  <c r="D165" i="2"/>
  <c r="C165" i="2"/>
  <c r="F164" i="2"/>
  <c r="I163" i="2"/>
  <c r="H161" i="2"/>
  <c r="G161" i="2"/>
  <c r="F161" i="2"/>
  <c r="D161" i="2"/>
  <c r="C161" i="2"/>
  <c r="E161" i="2" s="1"/>
  <c r="I161" i="2" s="1"/>
  <c r="H160" i="2"/>
  <c r="G160" i="2"/>
  <c r="F160" i="2"/>
  <c r="D160" i="2"/>
  <c r="E160" i="2" s="1"/>
  <c r="I160" i="2" s="1"/>
  <c r="C160" i="2"/>
  <c r="H159" i="2"/>
  <c r="G159" i="2"/>
  <c r="F159" i="2"/>
  <c r="D159" i="2"/>
  <c r="C159" i="2"/>
  <c r="H158" i="2"/>
  <c r="G158" i="2"/>
  <c r="F158" i="2"/>
  <c r="D158" i="2"/>
  <c r="C158" i="2"/>
  <c r="I156" i="2"/>
  <c r="H154" i="2"/>
  <c r="G154" i="2"/>
  <c r="F154" i="2"/>
  <c r="D154" i="2"/>
  <c r="C154" i="2"/>
  <c r="H153" i="2"/>
  <c r="G153" i="2"/>
  <c r="G41" i="2" s="1"/>
  <c r="D153" i="2"/>
  <c r="H152" i="2"/>
  <c r="H148" i="2" s="1"/>
  <c r="G152" i="2"/>
  <c r="D152" i="2"/>
  <c r="H151" i="2"/>
  <c r="G151" i="2"/>
  <c r="F151" i="2"/>
  <c r="D151" i="2"/>
  <c r="C151" i="2"/>
  <c r="I149" i="2"/>
  <c r="I146" i="2"/>
  <c r="H145" i="2"/>
  <c r="H144" i="2" s="1"/>
  <c r="G145" i="2"/>
  <c r="F145" i="2"/>
  <c r="D145" i="2"/>
  <c r="D144" i="2" s="1"/>
  <c r="C145" i="2"/>
  <c r="G144" i="2"/>
  <c r="F144" i="2"/>
  <c r="I141" i="2"/>
  <c r="I139" i="2"/>
  <c r="E138" i="2"/>
  <c r="I138" i="2" s="1"/>
  <c r="I137" i="2"/>
  <c r="E136" i="2"/>
  <c r="I136" i="2" s="1"/>
  <c r="E135" i="2"/>
  <c r="I135" i="2" s="1"/>
  <c r="E134" i="2"/>
  <c r="I133" i="2"/>
  <c r="H132" i="2"/>
  <c r="G132" i="2"/>
  <c r="F132" i="2"/>
  <c r="D132" i="2"/>
  <c r="C132" i="2"/>
  <c r="I131" i="2"/>
  <c r="H130" i="2"/>
  <c r="G130" i="2"/>
  <c r="F130" i="2"/>
  <c r="D130" i="2"/>
  <c r="C130" i="2"/>
  <c r="E129" i="2"/>
  <c r="I129" i="2" s="1"/>
  <c r="E128" i="2"/>
  <c r="E127" i="2"/>
  <c r="I127" i="2" s="1"/>
  <c r="C127" i="2"/>
  <c r="E126" i="2"/>
  <c r="E79" i="2" s="1"/>
  <c r="H125" i="2"/>
  <c r="G125" i="2"/>
  <c r="F125" i="2"/>
  <c r="D125" i="2"/>
  <c r="C125" i="2"/>
  <c r="I124" i="2"/>
  <c r="H123" i="2"/>
  <c r="G123" i="2"/>
  <c r="F123" i="2"/>
  <c r="D123" i="2"/>
  <c r="C123" i="2"/>
  <c r="E122" i="2"/>
  <c r="I122" i="2" s="1"/>
  <c r="E121" i="2"/>
  <c r="I121" i="2" s="1"/>
  <c r="I120" i="2"/>
  <c r="E120" i="2"/>
  <c r="I119" i="2"/>
  <c r="H118" i="2"/>
  <c r="G118" i="2"/>
  <c r="F118" i="2"/>
  <c r="D118" i="2"/>
  <c r="C118" i="2"/>
  <c r="I117" i="2"/>
  <c r="H116" i="2"/>
  <c r="H115" i="2" s="1"/>
  <c r="G116" i="2"/>
  <c r="F116" i="2"/>
  <c r="D116" i="2"/>
  <c r="D115" i="2" s="1"/>
  <c r="C116" i="2"/>
  <c r="I114" i="2"/>
  <c r="E113" i="2"/>
  <c r="I113" i="2" s="1"/>
  <c r="H112" i="2"/>
  <c r="G112" i="2"/>
  <c r="F112" i="2"/>
  <c r="E112" i="2"/>
  <c r="D112" i="2"/>
  <c r="C112" i="2"/>
  <c r="E110" i="2"/>
  <c r="I110" i="2" s="1"/>
  <c r="E109" i="2"/>
  <c r="I109" i="2" s="1"/>
  <c r="E108" i="2"/>
  <c r="I108" i="2" s="1"/>
  <c r="H107" i="2"/>
  <c r="G107" i="2"/>
  <c r="F107" i="2"/>
  <c r="D107" i="2"/>
  <c r="C107" i="2"/>
  <c r="E106" i="2"/>
  <c r="I106" i="2" s="1"/>
  <c r="E105" i="2"/>
  <c r="I105" i="2" s="1"/>
  <c r="E104" i="2"/>
  <c r="H103" i="2"/>
  <c r="G103" i="2"/>
  <c r="F103" i="2"/>
  <c r="D103" i="2"/>
  <c r="C103" i="2"/>
  <c r="E102" i="2"/>
  <c r="I102" i="2" s="1"/>
  <c r="E101" i="2"/>
  <c r="I101" i="2" s="1"/>
  <c r="E100" i="2"/>
  <c r="I100" i="2" s="1"/>
  <c r="H99" i="2"/>
  <c r="G99" i="2"/>
  <c r="F99" i="2"/>
  <c r="D99" i="2"/>
  <c r="D98" i="2" s="1"/>
  <c r="D94" i="2" s="1"/>
  <c r="D93" i="2" s="1"/>
  <c r="C99" i="2"/>
  <c r="E97" i="2"/>
  <c r="I97" i="2" s="1"/>
  <c r="E96" i="2"/>
  <c r="I96" i="2" s="1"/>
  <c r="E95" i="2"/>
  <c r="I95" i="2" s="1"/>
  <c r="I92" i="2"/>
  <c r="H91" i="2"/>
  <c r="G91" i="2"/>
  <c r="F91" i="2"/>
  <c r="F58" i="2" s="1"/>
  <c r="D91" i="2"/>
  <c r="C91" i="2"/>
  <c r="E91" i="2" s="1"/>
  <c r="I90" i="2"/>
  <c r="H89" i="2"/>
  <c r="H56" i="2" s="1"/>
  <c r="G89" i="2"/>
  <c r="F89" i="2"/>
  <c r="D89" i="2"/>
  <c r="C89" i="2"/>
  <c r="C56" i="2" s="1"/>
  <c r="H88" i="2"/>
  <c r="G88" i="2"/>
  <c r="G85" i="2" s="1"/>
  <c r="F88" i="2"/>
  <c r="D88" i="2"/>
  <c r="D55" i="2" s="1"/>
  <c r="C88" i="2"/>
  <c r="H87" i="2"/>
  <c r="G87" i="2"/>
  <c r="F87" i="2"/>
  <c r="F83" i="2" s="1"/>
  <c r="D87" i="2"/>
  <c r="C87" i="2"/>
  <c r="H86" i="2"/>
  <c r="G86" i="2"/>
  <c r="F86" i="2"/>
  <c r="E86" i="2"/>
  <c r="D86" i="2"/>
  <c r="C86" i="2"/>
  <c r="C53" i="2" s="1"/>
  <c r="I84" i="2"/>
  <c r="G83" i="2"/>
  <c r="H82" i="2"/>
  <c r="G82" i="2"/>
  <c r="F82" i="2"/>
  <c r="F49" i="2" s="1"/>
  <c r="D82" i="2"/>
  <c r="C82" i="2"/>
  <c r="E82" i="2" s="1"/>
  <c r="H81" i="2"/>
  <c r="G81" i="2"/>
  <c r="F81" i="2"/>
  <c r="D81" i="2"/>
  <c r="C81" i="2"/>
  <c r="H80" i="2"/>
  <c r="H78" i="2" s="1"/>
  <c r="G80" i="2"/>
  <c r="F80" i="2"/>
  <c r="D80" i="2"/>
  <c r="D47" i="2" s="1"/>
  <c r="C80" i="2"/>
  <c r="C47" i="2" s="1"/>
  <c r="H79" i="2"/>
  <c r="G79" i="2"/>
  <c r="F79" i="2"/>
  <c r="D79" i="2"/>
  <c r="D46" i="2" s="1"/>
  <c r="C79" i="2"/>
  <c r="I77" i="2"/>
  <c r="F76" i="2"/>
  <c r="H75" i="2"/>
  <c r="G75" i="2"/>
  <c r="F75" i="2"/>
  <c r="D75" i="2"/>
  <c r="C75" i="2"/>
  <c r="H74" i="2"/>
  <c r="G74" i="2"/>
  <c r="F74" i="2"/>
  <c r="D74" i="2"/>
  <c r="C74" i="2"/>
  <c r="H73" i="2"/>
  <c r="G73" i="2"/>
  <c r="F73" i="2"/>
  <c r="D73" i="2"/>
  <c r="C73" i="2"/>
  <c r="E73" i="2" s="1"/>
  <c r="H72" i="2"/>
  <c r="G72" i="2"/>
  <c r="F72" i="2"/>
  <c r="E72" i="2"/>
  <c r="D72" i="2"/>
  <c r="C72" i="2"/>
  <c r="C39" i="2" s="1"/>
  <c r="I70" i="2"/>
  <c r="G69" i="2"/>
  <c r="I67" i="2"/>
  <c r="H66" i="2"/>
  <c r="H65" i="2" s="1"/>
  <c r="G66" i="2"/>
  <c r="G65" i="2" s="1"/>
  <c r="F66" i="2"/>
  <c r="F65" i="2" s="1"/>
  <c r="D66" i="2"/>
  <c r="C66" i="2"/>
  <c r="C65" i="2" s="1"/>
  <c r="I62" i="2"/>
  <c r="I61" i="2"/>
  <c r="I59" i="2"/>
  <c r="I57" i="2"/>
  <c r="H55" i="2"/>
  <c r="F53" i="2"/>
  <c r="I51" i="2"/>
  <c r="D49" i="2"/>
  <c r="C48" i="2"/>
  <c r="I44" i="2"/>
  <c r="I37" i="2"/>
  <c r="I34" i="2"/>
  <c r="I30" i="2"/>
  <c r="H29" i="2"/>
  <c r="G29" i="2"/>
  <c r="F29" i="2"/>
  <c r="D29" i="2"/>
  <c r="C29" i="2"/>
  <c r="H28" i="2"/>
  <c r="G28" i="2"/>
  <c r="F28" i="2"/>
  <c r="D28" i="2"/>
  <c r="C28" i="2"/>
  <c r="H27" i="2"/>
  <c r="G27" i="2"/>
  <c r="G26" i="2" s="1"/>
  <c r="F27" i="2"/>
  <c r="D27" i="2"/>
  <c r="C27" i="2"/>
  <c r="H26" i="2"/>
  <c r="H25" i="2"/>
  <c r="G25" i="2"/>
  <c r="F25" i="2"/>
  <c r="D25" i="2"/>
  <c r="C25" i="2"/>
  <c r="H24" i="2"/>
  <c r="G24" i="2"/>
  <c r="F24" i="2"/>
  <c r="D24" i="2"/>
  <c r="C24" i="2"/>
  <c r="H23" i="2"/>
  <c r="G23" i="2"/>
  <c r="F23" i="2"/>
  <c r="D23" i="2"/>
  <c r="E23" i="2" s="1"/>
  <c r="C23" i="2"/>
  <c r="H21" i="2"/>
  <c r="G21" i="2"/>
  <c r="F21" i="2"/>
  <c r="D21" i="2"/>
  <c r="C21" i="2"/>
  <c r="E21" i="2" s="1"/>
  <c r="I21" i="2" s="1"/>
  <c r="H20" i="2"/>
  <c r="G20" i="2"/>
  <c r="F20" i="2"/>
  <c r="D20" i="2"/>
  <c r="E20" i="2" s="1"/>
  <c r="I20" i="2" s="1"/>
  <c r="H19" i="2"/>
  <c r="G19" i="2"/>
  <c r="G18" i="2" s="1"/>
  <c r="D19" i="2"/>
  <c r="D18" i="2" s="1"/>
  <c r="H16" i="2"/>
  <c r="G16" i="2"/>
  <c r="D16" i="2"/>
  <c r="E16" i="2" s="1"/>
  <c r="H15" i="2"/>
  <c r="G15" i="2"/>
  <c r="F15" i="2"/>
  <c r="D15" i="2"/>
  <c r="E15" i="2" s="1"/>
  <c r="C15" i="2"/>
  <c r="H14" i="2"/>
  <c r="G14" i="2"/>
  <c r="D14" i="2"/>
  <c r="C14" i="2"/>
  <c r="H3" i="2"/>
  <c r="H2" i="2"/>
  <c r="H3" i="1"/>
  <c r="H2" i="1"/>
  <c r="D929" i="1"/>
  <c r="E430" i="1"/>
  <c r="H429" i="1"/>
  <c r="G429" i="1"/>
  <c r="F429" i="1"/>
  <c r="E429" i="1"/>
  <c r="D429" i="1"/>
  <c r="C429" i="1"/>
  <c r="D274" i="3" l="1"/>
  <c r="D270" i="3" s="1"/>
  <c r="D269" i="3" s="1"/>
  <c r="D354" i="3"/>
  <c r="D350" i="3" s="1"/>
  <c r="D349" i="3" s="1"/>
  <c r="F737" i="3"/>
  <c r="F733" i="3" s="1"/>
  <c r="F732" i="3" s="1"/>
  <c r="D46" i="3"/>
  <c r="D48" i="3"/>
  <c r="G413" i="3"/>
  <c r="G411" i="3"/>
  <c r="F482" i="3"/>
  <c r="F478" i="3" s="1"/>
  <c r="F477" i="3" s="1"/>
  <c r="H482" i="3"/>
  <c r="H478" i="3" s="1"/>
  <c r="H477" i="3" s="1"/>
  <c r="D658" i="3"/>
  <c r="D654" i="3" s="1"/>
  <c r="D653" i="3" s="1"/>
  <c r="D623" i="3" s="1"/>
  <c r="H339" i="3"/>
  <c r="I29" i="3"/>
  <c r="H47" i="3"/>
  <c r="H39" i="3"/>
  <c r="H406" i="3"/>
  <c r="G530" i="3"/>
  <c r="G526" i="3" s="1"/>
  <c r="G525" i="3" s="1"/>
  <c r="G398" i="3" s="1"/>
  <c r="D737" i="3"/>
  <c r="D733" i="3" s="1"/>
  <c r="D732" i="3" s="1"/>
  <c r="G754" i="3"/>
  <c r="G22" i="3"/>
  <c r="H98" i="3"/>
  <c r="H94" i="3" s="1"/>
  <c r="H93" i="3" s="1"/>
  <c r="H63" i="3" s="1"/>
  <c r="H41" i="3"/>
  <c r="H225" i="3"/>
  <c r="H221" i="3" s="1"/>
  <c r="H220" i="3" s="1"/>
  <c r="H332" i="3"/>
  <c r="D579" i="3"/>
  <c r="D575" i="3" s="1"/>
  <c r="D574" i="3" s="1"/>
  <c r="G658" i="3"/>
  <c r="G654" i="3" s="1"/>
  <c r="G653" i="3" s="1"/>
  <c r="G623" i="3" s="1"/>
  <c r="D786" i="3"/>
  <c r="D782" i="3" s="1"/>
  <c r="D781" i="3" s="1"/>
  <c r="G900" i="3"/>
  <c r="F58" i="3"/>
  <c r="G40" i="3"/>
  <c r="F56" i="3"/>
  <c r="H58" i="3"/>
  <c r="D115" i="3"/>
  <c r="G46" i="3"/>
  <c r="I199" i="3"/>
  <c r="D242" i="3"/>
  <c r="D238" i="3" s="1"/>
  <c r="G274" i="3"/>
  <c r="G270" i="3" s="1"/>
  <c r="G269" i="3" s="1"/>
  <c r="F291" i="3"/>
  <c r="F39" i="3"/>
  <c r="F341" i="3"/>
  <c r="G371" i="3"/>
  <c r="G367" i="3" s="1"/>
  <c r="G396" i="3" s="1"/>
  <c r="E407" i="3"/>
  <c r="I415" i="3"/>
  <c r="D482" i="3"/>
  <c r="D478" i="3" s="1"/>
  <c r="D477" i="3" s="1"/>
  <c r="G629" i="3"/>
  <c r="H675" i="3"/>
  <c r="H717" i="3"/>
  <c r="E725" i="3"/>
  <c r="F820" i="3"/>
  <c r="F851" i="3"/>
  <c r="D851" i="3"/>
  <c r="D847" i="3" s="1"/>
  <c r="G883" i="3"/>
  <c r="G879" i="3" s="1"/>
  <c r="G878" i="3" s="1"/>
  <c r="I79" i="3"/>
  <c r="I14" i="3"/>
  <c r="D26" i="3"/>
  <c r="D150" i="3"/>
  <c r="F16" i="3"/>
  <c r="I16" i="3" s="1"/>
  <c r="G194" i="3"/>
  <c r="F197" i="3"/>
  <c r="G242" i="3"/>
  <c r="G238" i="3" s="1"/>
  <c r="D327" i="3"/>
  <c r="H42" i="3"/>
  <c r="F49" i="3"/>
  <c r="D418" i="3"/>
  <c r="H450" i="3"/>
  <c r="H446" i="3" s="1"/>
  <c r="D499" i="3"/>
  <c r="G547" i="3"/>
  <c r="G543" i="3" s="1"/>
  <c r="I720" i="3"/>
  <c r="D754" i="3"/>
  <c r="D750" i="3" s="1"/>
  <c r="D779" i="3" s="1"/>
  <c r="H900" i="3"/>
  <c r="D18" i="3"/>
  <c r="G33" i="3"/>
  <c r="G32" i="3" s="1"/>
  <c r="D47" i="3"/>
  <c r="E47" i="3" s="1"/>
  <c r="D55" i="3"/>
  <c r="G76" i="3"/>
  <c r="D164" i="3"/>
  <c r="F162" i="3"/>
  <c r="I168" i="3"/>
  <c r="E202" i="3"/>
  <c r="I202" i="3" s="1"/>
  <c r="E279" i="3"/>
  <c r="F48" i="3"/>
  <c r="G58" i="3"/>
  <c r="H371" i="3"/>
  <c r="H367" i="3" s="1"/>
  <c r="D400" i="3"/>
  <c r="D411" i="3"/>
  <c r="E423" i="3"/>
  <c r="I423" i="3" s="1"/>
  <c r="G56" i="3"/>
  <c r="G596" i="3"/>
  <c r="F638" i="3"/>
  <c r="G708" i="3"/>
  <c r="I772" i="3"/>
  <c r="F900" i="3"/>
  <c r="F896" i="3" s="1"/>
  <c r="F46" i="3"/>
  <c r="G53" i="3"/>
  <c r="E66" i="3"/>
  <c r="I66" i="3" s="1"/>
  <c r="I80" i="3"/>
  <c r="I126" i="3"/>
  <c r="D325" i="3"/>
  <c r="G339" i="3"/>
  <c r="E531" i="3"/>
  <c r="E762" i="3"/>
  <c r="I762" i="3" s="1"/>
  <c r="I822" i="3"/>
  <c r="D883" i="3"/>
  <c r="D879" i="3" s="1"/>
  <c r="D878" i="3" s="1"/>
  <c r="F78" i="3"/>
  <c r="H115" i="3"/>
  <c r="H111" i="3" s="1"/>
  <c r="H140" i="3" s="1"/>
  <c r="F164" i="3"/>
  <c r="I335" i="3"/>
  <c r="E429" i="3"/>
  <c r="E428" i="3" s="1"/>
  <c r="I428" i="3" s="1"/>
  <c r="F499" i="3"/>
  <c r="F495" i="3" s="1"/>
  <c r="F524" i="3" s="1"/>
  <c r="I532" i="3"/>
  <c r="D596" i="3"/>
  <c r="D592" i="3" s="1"/>
  <c r="F786" i="3"/>
  <c r="F782" i="3" s="1"/>
  <c r="F781" i="3" s="1"/>
  <c r="G851" i="3"/>
  <c r="G847" i="3" s="1"/>
  <c r="H26" i="3"/>
  <c r="H49" i="3"/>
  <c r="H45" i="3" s="1"/>
  <c r="F33" i="3"/>
  <c r="F32" i="3" s="1"/>
  <c r="G39" i="3"/>
  <c r="F71" i="3"/>
  <c r="H53" i="3"/>
  <c r="G190" i="3"/>
  <c r="F194" i="3"/>
  <c r="F190" i="3" s="1"/>
  <c r="E288" i="3"/>
  <c r="I288" i="3" s="1"/>
  <c r="I338" i="3"/>
  <c r="I351" i="3"/>
  <c r="F413" i="3"/>
  <c r="D54" i="3"/>
  <c r="H547" i="3"/>
  <c r="H543" i="3" s="1"/>
  <c r="E685" i="3"/>
  <c r="I685" i="3" s="1"/>
  <c r="D803" i="3"/>
  <c r="G41" i="3"/>
  <c r="H78" i="3"/>
  <c r="G49" i="3"/>
  <c r="D41" i="3"/>
  <c r="G157" i="3"/>
  <c r="F173" i="3"/>
  <c r="F172" i="3" s="1"/>
  <c r="H291" i="3"/>
  <c r="H287" i="3" s="1"/>
  <c r="H316" i="3" s="1"/>
  <c r="F339" i="3"/>
  <c r="I347" i="3"/>
  <c r="E355" i="3"/>
  <c r="I355" i="3" s="1"/>
  <c r="D450" i="3"/>
  <c r="D446" i="3" s="1"/>
  <c r="D475" i="3" s="1"/>
  <c r="E451" i="3"/>
  <c r="F456" i="3" s="1"/>
  <c r="F409" i="3" s="1"/>
  <c r="G579" i="3"/>
  <c r="G575" i="3" s="1"/>
  <c r="G574" i="3" s="1"/>
  <c r="H643" i="3"/>
  <c r="E751" i="3"/>
  <c r="I751" i="3" s="1"/>
  <c r="F754" i="3"/>
  <c r="F834" i="3"/>
  <c r="F830" i="3" s="1"/>
  <c r="F829" i="3" s="1"/>
  <c r="H883" i="3"/>
  <c r="H879" i="3" s="1"/>
  <c r="H878" i="3" s="1"/>
  <c r="D799" i="3"/>
  <c r="D69" i="3"/>
  <c r="H69" i="3"/>
  <c r="F98" i="3"/>
  <c r="F94" i="3" s="1"/>
  <c r="F93" i="3" s="1"/>
  <c r="H155" i="3"/>
  <c r="G55" i="3"/>
  <c r="E209" i="3"/>
  <c r="I209" i="3" s="1"/>
  <c r="H341" i="3"/>
  <c r="D420" i="3"/>
  <c r="D530" i="3"/>
  <c r="D526" i="3" s="1"/>
  <c r="D525" i="3" s="1"/>
  <c r="F631" i="3"/>
  <c r="F645" i="3"/>
  <c r="I721" i="3"/>
  <c r="D834" i="3"/>
  <c r="D830" i="3" s="1"/>
  <c r="D829" i="3" s="1"/>
  <c r="E711" i="3"/>
  <c r="I711" i="3" s="1"/>
  <c r="D710" i="3"/>
  <c r="E555" i="3"/>
  <c r="I555" i="3" s="1"/>
  <c r="E667" i="3"/>
  <c r="E835" i="3"/>
  <c r="I835" i="3" s="1"/>
  <c r="E453" i="3"/>
  <c r="E514" i="3"/>
  <c r="I514" i="3" s="1"/>
  <c r="E132" i="3"/>
  <c r="I132" i="3" s="1"/>
  <c r="E151" i="3"/>
  <c r="I151" i="3" s="1"/>
  <c r="E491" i="3"/>
  <c r="I491" i="3" s="1"/>
  <c r="E683" i="3"/>
  <c r="I683" i="3" s="1"/>
  <c r="I134" i="3"/>
  <c r="E162" i="3"/>
  <c r="E257" i="3"/>
  <c r="I257" i="3" s="1"/>
  <c r="I376" i="3"/>
  <c r="E516" i="3"/>
  <c r="I516" i="3" s="1"/>
  <c r="E663" i="3"/>
  <c r="I663" i="3" s="1"/>
  <c r="E843" i="3"/>
  <c r="E186" i="3"/>
  <c r="I186" i="3" s="1"/>
  <c r="E230" i="3"/>
  <c r="E421" i="3"/>
  <c r="E53" i="3" s="1"/>
  <c r="E584" i="3"/>
  <c r="E746" i="3"/>
  <c r="I746" i="3" s="1"/>
  <c r="E791" i="3"/>
  <c r="I791" i="3" s="1"/>
  <c r="E118" i="3"/>
  <c r="I118" i="3" s="1"/>
  <c r="E204" i="3"/>
  <c r="I204" i="3" s="1"/>
  <c r="I409" i="3"/>
  <c r="E21" i="3"/>
  <c r="I21" i="3" s="1"/>
  <c r="D17" i="3"/>
  <c r="D13" i="3" s="1"/>
  <c r="E27" i="3"/>
  <c r="I27" i="3" s="1"/>
  <c r="H22" i="3"/>
  <c r="E197" i="3"/>
  <c r="F724" i="3"/>
  <c r="F354" i="3"/>
  <c r="F350" i="3" s="1"/>
  <c r="F349" i="3" s="1"/>
  <c r="E884" i="3"/>
  <c r="F19" i="3"/>
  <c r="F18" i="3" s="1"/>
  <c r="F22" i="3"/>
  <c r="I25" i="3"/>
  <c r="G26" i="3"/>
  <c r="H33" i="3"/>
  <c r="H32" i="3" s="1"/>
  <c r="E42" i="3"/>
  <c r="F47" i="3"/>
  <c r="E58" i="3"/>
  <c r="I58" i="3" s="1"/>
  <c r="E73" i="3"/>
  <c r="I73" i="3" s="1"/>
  <c r="I91" i="3"/>
  <c r="D98" i="3"/>
  <c r="D94" i="3" s="1"/>
  <c r="D93" i="3" s="1"/>
  <c r="D63" i="3" s="1"/>
  <c r="I113" i="3"/>
  <c r="I120" i="3"/>
  <c r="E153" i="3"/>
  <c r="H148" i="3"/>
  <c r="E158" i="3"/>
  <c r="I158" i="3" s="1"/>
  <c r="G225" i="3"/>
  <c r="G221" i="3" s="1"/>
  <c r="G220" i="3" s="1"/>
  <c r="I261" i="3"/>
  <c r="E296" i="3"/>
  <c r="E292" i="3" s="1"/>
  <c r="G341" i="3"/>
  <c r="D341" i="3"/>
  <c r="I356" i="3"/>
  <c r="I382" i="3"/>
  <c r="I407" i="3"/>
  <c r="G482" i="3"/>
  <c r="G478" i="3" s="1"/>
  <c r="G477" i="3" s="1"/>
  <c r="E487" i="3"/>
  <c r="I487" i="3" s="1"/>
  <c r="I492" i="3"/>
  <c r="F530" i="3"/>
  <c r="F526" i="3" s="1"/>
  <c r="F525" i="3" s="1"/>
  <c r="E634" i="3"/>
  <c r="I634" i="3" s="1"/>
  <c r="I689" i="3"/>
  <c r="E787" i="3"/>
  <c r="I787" i="3" s="1"/>
  <c r="I792" i="3"/>
  <c r="F818" i="3"/>
  <c r="F803" i="3"/>
  <c r="F799" i="3" s="1"/>
  <c r="F828" i="3" s="1"/>
  <c r="G18" i="3"/>
  <c r="G47" i="3"/>
  <c r="D71" i="3"/>
  <c r="E75" i="3"/>
  <c r="I75" i="3" s="1"/>
  <c r="F76" i="3"/>
  <c r="D85" i="3"/>
  <c r="H85" i="3"/>
  <c r="D148" i="3"/>
  <c r="F153" i="3"/>
  <c r="F150" i="3" s="1"/>
  <c r="E160" i="3"/>
  <c r="I160" i="3" s="1"/>
  <c r="E170" i="3"/>
  <c r="I170" i="3" s="1"/>
  <c r="E211" i="3"/>
  <c r="I211" i="3" s="1"/>
  <c r="D225" i="3"/>
  <c r="D221" i="3" s="1"/>
  <c r="D220" i="3" s="1"/>
  <c r="D267" i="3" s="1"/>
  <c r="F274" i="3"/>
  <c r="F270" i="3" s="1"/>
  <c r="F269" i="3" s="1"/>
  <c r="E337" i="3"/>
  <c r="I337" i="3" s="1"/>
  <c r="E345" i="3"/>
  <c r="I345" i="3" s="1"/>
  <c r="H354" i="3"/>
  <c r="H350" i="3" s="1"/>
  <c r="H349" i="3" s="1"/>
  <c r="F374" i="3"/>
  <c r="G450" i="3"/>
  <c r="G446" i="3" s="1"/>
  <c r="H499" i="3"/>
  <c r="H495" i="3" s="1"/>
  <c r="H524" i="3" s="1"/>
  <c r="G499" i="3"/>
  <c r="E535" i="3"/>
  <c r="I535" i="3" s="1"/>
  <c r="I559" i="3"/>
  <c r="F579" i="3"/>
  <c r="F575" i="3" s="1"/>
  <c r="F574" i="3" s="1"/>
  <c r="H596" i="3"/>
  <c r="H592" i="3" s="1"/>
  <c r="E642" i="3"/>
  <c r="I642" i="3" s="1"/>
  <c r="D724" i="3"/>
  <c r="F750" i="3"/>
  <c r="F779" i="3" s="1"/>
  <c r="I807" i="3"/>
  <c r="G803" i="3"/>
  <c r="G799" i="3" s="1"/>
  <c r="G828" i="3" s="1"/>
  <c r="H834" i="3"/>
  <c r="H830" i="3" s="1"/>
  <c r="H829" i="3" s="1"/>
  <c r="H876" i="3" s="1"/>
  <c r="D900" i="3"/>
  <c r="D896" i="3" s="1"/>
  <c r="E580" i="3"/>
  <c r="I585" i="3"/>
  <c r="E626" i="3"/>
  <c r="E625" i="3" s="1"/>
  <c r="I625" i="3" s="1"/>
  <c r="E647" i="3"/>
  <c r="I647" i="3" s="1"/>
  <c r="F727" i="3"/>
  <c r="F55" i="3" s="1"/>
  <c r="I747" i="3"/>
  <c r="H803" i="3"/>
  <c r="H799" i="3" s="1"/>
  <c r="H851" i="3"/>
  <c r="H847" i="3" s="1"/>
  <c r="F85" i="3"/>
  <c r="E259" i="3"/>
  <c r="I259" i="3" s="1"/>
  <c r="D547" i="3"/>
  <c r="D543" i="3" s="1"/>
  <c r="I20" i="3"/>
  <c r="E24" i="3"/>
  <c r="I24" i="3" s="1"/>
  <c r="E54" i="3"/>
  <c r="D56" i="3"/>
  <c r="E56" i="3" s="1"/>
  <c r="H71" i="3"/>
  <c r="G85" i="3"/>
  <c r="E89" i="3"/>
  <c r="I89" i="3" s="1"/>
  <c r="E164" i="3"/>
  <c r="I188" i="3"/>
  <c r="I206" i="3"/>
  <c r="I231" i="3"/>
  <c r="H274" i="3"/>
  <c r="H270" i="3" s="1"/>
  <c r="H269" i="3" s="1"/>
  <c r="G354" i="3"/>
  <c r="G350" i="3" s="1"/>
  <c r="G349" i="3" s="1"/>
  <c r="G319" i="3" s="1"/>
  <c r="I401" i="3"/>
  <c r="I497" i="3"/>
  <c r="F547" i="3"/>
  <c r="F543" i="3" s="1"/>
  <c r="F636" i="3"/>
  <c r="F658" i="3"/>
  <c r="F654" i="3" s="1"/>
  <c r="F653" i="3" s="1"/>
  <c r="F623" i="3" s="1"/>
  <c r="E672" i="3"/>
  <c r="D675" i="3"/>
  <c r="D671" i="3" s="1"/>
  <c r="D700" i="3" s="1"/>
  <c r="G717" i="3"/>
  <c r="F722" i="3"/>
  <c r="G737" i="3"/>
  <c r="G733" i="3" s="1"/>
  <c r="G732" i="3" s="1"/>
  <c r="E742" i="3"/>
  <c r="I742" i="3" s="1"/>
  <c r="H754" i="3"/>
  <c r="H750" i="3" s="1"/>
  <c r="H786" i="3"/>
  <c r="H782" i="3" s="1"/>
  <c r="H781" i="3" s="1"/>
  <c r="D40" i="3"/>
  <c r="F65" i="3"/>
  <c r="G155" i="3"/>
  <c r="I230" i="3"/>
  <c r="H40" i="3"/>
  <c r="I72" i="3"/>
  <c r="I74" i="3"/>
  <c r="G71" i="3"/>
  <c r="I82" i="3"/>
  <c r="F83" i="3"/>
  <c r="E107" i="3"/>
  <c r="I107" i="3" s="1"/>
  <c r="D111" i="3"/>
  <c r="D140" i="3" s="1"/>
  <c r="D162" i="3"/>
  <c r="D177" i="3"/>
  <c r="D173" i="3" s="1"/>
  <c r="D172" i="3" s="1"/>
  <c r="D142" i="3" s="1"/>
  <c r="I191" i="3"/>
  <c r="H194" i="3"/>
  <c r="H190" i="3" s="1"/>
  <c r="H219" i="3" s="1"/>
  <c r="H242" i="3"/>
  <c r="H238" i="3" s="1"/>
  <c r="E252" i="3"/>
  <c r="I252" i="3" s="1"/>
  <c r="F334" i="3"/>
  <c r="E458" i="3"/>
  <c r="I458" i="3" s="1"/>
  <c r="E588" i="3"/>
  <c r="I588" i="3" s="1"/>
  <c r="F596" i="3"/>
  <c r="F592" i="3" s="1"/>
  <c r="D631" i="3"/>
  <c r="F629" i="3"/>
  <c r="D645" i="3"/>
  <c r="F675" i="3"/>
  <c r="F671" i="3" s="1"/>
  <c r="D708" i="3"/>
  <c r="I15" i="3"/>
  <c r="I28" i="3"/>
  <c r="D33" i="3"/>
  <c r="D32" i="3" s="1"/>
  <c r="H43" i="3"/>
  <c r="G48" i="3"/>
  <c r="F54" i="3"/>
  <c r="G78" i="3"/>
  <c r="D78" i="3"/>
  <c r="I86" i="3"/>
  <c r="E88" i="3"/>
  <c r="I88" i="3" s="1"/>
  <c r="E99" i="3"/>
  <c r="I99" i="3" s="1"/>
  <c r="I108" i="3"/>
  <c r="E130" i="3"/>
  <c r="I130" i="3" s="1"/>
  <c r="H150" i="3"/>
  <c r="I279" i="3"/>
  <c r="F287" i="3"/>
  <c r="G291" i="3"/>
  <c r="G287" i="3" s="1"/>
  <c r="G316" i="3" s="1"/>
  <c r="D291" i="3"/>
  <c r="D287" i="3" s="1"/>
  <c r="D316" i="3" s="1"/>
  <c r="E308" i="3"/>
  <c r="I308" i="3" s="1"/>
  <c r="E329" i="3"/>
  <c r="E331" i="3"/>
  <c r="I331" i="3" s="1"/>
  <c r="G334" i="3"/>
  <c r="I342" i="3"/>
  <c r="I344" i="3"/>
  <c r="D371" i="3"/>
  <c r="D367" i="3" s="1"/>
  <c r="D396" i="3" s="1"/>
  <c r="I416" i="3"/>
  <c r="I463" i="3"/>
  <c r="H530" i="3"/>
  <c r="H526" i="3" s="1"/>
  <c r="H525" i="3" s="1"/>
  <c r="H572" i="3" s="1"/>
  <c r="I589" i="3"/>
  <c r="I632" i="3"/>
  <c r="H645" i="3"/>
  <c r="F717" i="3"/>
  <c r="G834" i="3"/>
  <c r="G830" i="3" s="1"/>
  <c r="G829" i="3" s="1"/>
  <c r="G702" i="3" s="1"/>
  <c r="E888" i="3"/>
  <c r="I888" i="3" s="1"/>
  <c r="G896" i="3"/>
  <c r="G925" i="3" s="1"/>
  <c r="F26" i="3"/>
  <c r="G98" i="3"/>
  <c r="G94" i="3" s="1"/>
  <c r="G93" i="3" s="1"/>
  <c r="G63" i="3" s="1"/>
  <c r="E23" i="3"/>
  <c r="I23" i="3" s="1"/>
  <c r="H56" i="3"/>
  <c r="G115" i="3"/>
  <c r="G111" i="3" s="1"/>
  <c r="F157" i="3"/>
  <c r="E161" i="3"/>
  <c r="I161" i="3" s="1"/>
  <c r="D194" i="3"/>
  <c r="D190" i="3" s="1"/>
  <c r="F225" i="3"/>
  <c r="F221" i="3" s="1"/>
  <c r="F220" i="3" s="1"/>
  <c r="F142" i="3" s="1"/>
  <c r="E306" i="3"/>
  <c r="I306" i="3" s="1"/>
  <c r="H334" i="3"/>
  <c r="G406" i="3"/>
  <c r="D413" i="3"/>
  <c r="I635" i="3"/>
  <c r="I646" i="3"/>
  <c r="E648" i="3"/>
  <c r="I648" i="3" s="1"/>
  <c r="H671" i="3"/>
  <c r="E712" i="3"/>
  <c r="E708" i="3" s="1"/>
  <c r="I730" i="3"/>
  <c r="I843" i="3"/>
  <c r="F847" i="3"/>
  <c r="I127" i="3"/>
  <c r="E125" i="3"/>
  <c r="I125" i="3" s="1"/>
  <c r="E123" i="3"/>
  <c r="I123" i="3" s="1"/>
  <c r="I87" i="3"/>
  <c r="F140" i="3"/>
  <c r="F63" i="3"/>
  <c r="E19" i="3"/>
  <c r="D39" i="3"/>
  <c r="G42" i="3"/>
  <c r="D49" i="3"/>
  <c r="E49" i="3" s="1"/>
  <c r="F53" i="3"/>
  <c r="G54" i="3"/>
  <c r="H55" i="3"/>
  <c r="I95" i="3"/>
  <c r="I102" i="3"/>
  <c r="I112" i="3"/>
  <c r="H157" i="3"/>
  <c r="D157" i="3"/>
  <c r="D155" i="3"/>
  <c r="I166" i="3"/>
  <c r="G219" i="3"/>
  <c r="I277" i="3"/>
  <c r="E275" i="3"/>
  <c r="I328" i="3"/>
  <c r="E81" i="3"/>
  <c r="E78" i="3" s="1"/>
  <c r="G83" i="3"/>
  <c r="E159" i="3"/>
  <c r="E283" i="3"/>
  <c r="I283" i="3" s="1"/>
  <c r="I284" i="3"/>
  <c r="G327" i="3"/>
  <c r="G325" i="3"/>
  <c r="D319" i="3"/>
  <c r="I385" i="3"/>
  <c r="E381" i="3"/>
  <c r="I381" i="3" s="1"/>
  <c r="F69" i="3"/>
  <c r="H83" i="3"/>
  <c r="H68" i="3" s="1"/>
  <c r="H64" i="3" s="1"/>
  <c r="E176" i="3"/>
  <c r="I176" i="3" s="1"/>
  <c r="E179" i="3"/>
  <c r="E234" i="3"/>
  <c r="I234" i="3" s="1"/>
  <c r="I235" i="3"/>
  <c r="E247" i="3"/>
  <c r="F319" i="3"/>
  <c r="E379" i="3"/>
  <c r="I379" i="3" s="1"/>
  <c r="G69" i="3"/>
  <c r="D76" i="3"/>
  <c r="E103" i="3"/>
  <c r="I103" i="3" s="1"/>
  <c r="G150" i="3"/>
  <c r="G148" i="3"/>
  <c r="G164" i="3"/>
  <c r="G162" i="3"/>
  <c r="I239" i="3"/>
  <c r="I353" i="3"/>
  <c r="I165" i="3"/>
  <c r="H164" i="3"/>
  <c r="I222" i="3"/>
  <c r="I336" i="3"/>
  <c r="E377" i="3"/>
  <c r="E116" i="3"/>
  <c r="I154" i="3"/>
  <c r="I167" i="3"/>
  <c r="I174" i="3"/>
  <c r="E322" i="3"/>
  <c r="H327" i="3"/>
  <c r="H325" i="3"/>
  <c r="H324" i="3" s="1"/>
  <c r="H320" i="3" s="1"/>
  <c r="D334" i="3"/>
  <c r="D332" i="3"/>
  <c r="E359" i="3"/>
  <c r="I359" i="3" s="1"/>
  <c r="E363" i="3"/>
  <c r="I363" i="3" s="1"/>
  <c r="I364" i="3"/>
  <c r="I400" i="3"/>
  <c r="I593" i="3"/>
  <c r="D83" i="3"/>
  <c r="E145" i="3"/>
  <c r="E182" i="3"/>
  <c r="I182" i="3" s="1"/>
  <c r="I183" i="3"/>
  <c r="I227" i="3"/>
  <c r="E226" i="3"/>
  <c r="I303" i="3"/>
  <c r="E301" i="3"/>
  <c r="I301" i="3" s="1"/>
  <c r="E299" i="3"/>
  <c r="I299" i="3" s="1"/>
  <c r="I329" i="3"/>
  <c r="I343" i="3"/>
  <c r="E613" i="3"/>
  <c r="I613" i="3" s="1"/>
  <c r="E611" i="3"/>
  <c r="I611" i="3" s="1"/>
  <c r="I617" i="3"/>
  <c r="F243" i="3"/>
  <c r="F242" i="3" s="1"/>
  <c r="F238" i="3" s="1"/>
  <c r="I368" i="3"/>
  <c r="D398" i="3"/>
  <c r="D495" i="3"/>
  <c r="D524" i="3" s="1"/>
  <c r="E544" i="3"/>
  <c r="I545" i="3"/>
  <c r="D638" i="3"/>
  <c r="D636" i="3"/>
  <c r="E539" i="3"/>
  <c r="I539" i="3" s="1"/>
  <c r="I542" i="3"/>
  <c r="I192" i="3"/>
  <c r="I271" i="3"/>
  <c r="I369" i="3"/>
  <c r="I375" i="3"/>
  <c r="E386" i="3"/>
  <c r="I386" i="3" s="1"/>
  <c r="E388" i="3"/>
  <c r="I388" i="3" s="1"/>
  <c r="H420" i="3"/>
  <c r="H418" i="3"/>
  <c r="I456" i="3"/>
  <c r="G495" i="3"/>
  <c r="G524" i="3" s="1"/>
  <c r="I580" i="3"/>
  <c r="E599" i="3"/>
  <c r="I599" i="3" s="1"/>
  <c r="E597" i="3"/>
  <c r="I602" i="3"/>
  <c r="H162" i="3"/>
  <c r="H147" i="3" s="1"/>
  <c r="H143" i="3" s="1"/>
  <c r="I200" i="3"/>
  <c r="I254" i="3"/>
  <c r="I280" i="3"/>
  <c r="F332" i="3"/>
  <c r="E417" i="3"/>
  <c r="I417" i="3" s="1"/>
  <c r="I481" i="3"/>
  <c r="E483" i="3"/>
  <c r="I484" i="3"/>
  <c r="H631" i="3"/>
  <c r="H629" i="3"/>
  <c r="E804" i="3"/>
  <c r="I809" i="3"/>
  <c r="I240" i="3"/>
  <c r="E250" i="3"/>
  <c r="I250" i="3" s="1"/>
  <c r="G332" i="3"/>
  <c r="D339" i="3"/>
  <c r="I360" i="3"/>
  <c r="H413" i="3"/>
  <c r="G420" i="3"/>
  <c r="G418" i="3"/>
  <c r="I426" i="3"/>
  <c r="I496" i="3"/>
  <c r="E414" i="3"/>
  <c r="E557" i="3"/>
  <c r="I557" i="3" s="1"/>
  <c r="I558" i="3"/>
  <c r="E195" i="3"/>
  <c r="F330" i="3"/>
  <c r="F372" i="3"/>
  <c r="F371" i="3" s="1"/>
  <c r="F367" i="3" s="1"/>
  <c r="F396" i="3" s="1"/>
  <c r="E408" i="3"/>
  <c r="I422" i="3"/>
  <c r="G475" i="3"/>
  <c r="E447" i="3"/>
  <c r="I448" i="3"/>
  <c r="I511" i="3"/>
  <c r="E509" i="3"/>
  <c r="I509" i="3" s="1"/>
  <c r="E507" i="3"/>
  <c r="I507" i="3" s="1"/>
  <c r="H579" i="3"/>
  <c r="H575" i="3" s="1"/>
  <c r="H574" i="3" s="1"/>
  <c r="I584" i="3"/>
  <c r="G592" i="3"/>
  <c r="F643" i="3"/>
  <c r="D406" i="3"/>
  <c r="D404" i="3"/>
  <c r="D403" i="3" s="1"/>
  <c r="D399" i="3" s="1"/>
  <c r="F420" i="3"/>
  <c r="F418" i="3"/>
  <c r="I424" i="3"/>
  <c r="H475" i="3"/>
  <c r="H411" i="3"/>
  <c r="I531" i="3"/>
  <c r="G638" i="3"/>
  <c r="G636" i="3"/>
  <c r="H658" i="3"/>
  <c r="H654" i="3" s="1"/>
  <c r="H653" i="3" s="1"/>
  <c r="E639" i="3"/>
  <c r="I639" i="3" s="1"/>
  <c r="I686" i="3"/>
  <c r="F710" i="3"/>
  <c r="F708" i="3"/>
  <c r="I714" i="3"/>
  <c r="H896" i="3"/>
  <c r="I905" i="3"/>
  <c r="E903" i="3"/>
  <c r="I903" i="3" s="1"/>
  <c r="E901" i="3"/>
  <c r="E500" i="3"/>
  <c r="E502" i="3"/>
  <c r="I502" i="3" s="1"/>
  <c r="E562" i="3"/>
  <c r="I562" i="3" s="1"/>
  <c r="E564" i="3"/>
  <c r="I564" i="3" s="1"/>
  <c r="I651" i="3"/>
  <c r="E823" i="3"/>
  <c r="I848" i="3"/>
  <c r="F883" i="3"/>
  <c r="F879" i="3" s="1"/>
  <c r="F878" i="3" s="1"/>
  <c r="F925" i="3" s="1"/>
  <c r="E897" i="3"/>
  <c r="I898" i="3"/>
  <c r="I640" i="3"/>
  <c r="E659" i="3"/>
  <c r="I660" i="3"/>
  <c r="I672" i="3"/>
  <c r="G671" i="3"/>
  <c r="G700" i="3" s="1"/>
  <c r="I725" i="3"/>
  <c r="H724" i="3"/>
  <c r="H722" i="3"/>
  <c r="F455" i="3"/>
  <c r="E548" i="3"/>
  <c r="E550" i="3"/>
  <c r="I550" i="3" s="1"/>
  <c r="I594" i="3"/>
  <c r="G631" i="3"/>
  <c r="G645" i="3"/>
  <c r="I649" i="3"/>
  <c r="I667" i="3"/>
  <c r="E705" i="3"/>
  <c r="I713" i="3"/>
  <c r="D717" i="3"/>
  <c r="D715" i="3"/>
  <c r="I736" i="3"/>
  <c r="I759" i="3"/>
  <c r="E757" i="3"/>
  <c r="I757" i="3" s="1"/>
  <c r="E755" i="3"/>
  <c r="E854" i="3"/>
  <c r="I854" i="3" s="1"/>
  <c r="E852" i="3"/>
  <c r="I857" i="3"/>
  <c r="E910" i="3"/>
  <c r="I910" i="3" s="1"/>
  <c r="E908" i="3"/>
  <c r="I908" i="3" s="1"/>
  <c r="I914" i="3"/>
  <c r="G404" i="3"/>
  <c r="G403" i="3" s="1"/>
  <c r="G399" i="3" s="1"/>
  <c r="E465" i="3"/>
  <c r="I465" i="3" s="1"/>
  <c r="E467" i="3"/>
  <c r="I467" i="3" s="1"/>
  <c r="H710" i="3"/>
  <c r="H708" i="3"/>
  <c r="G724" i="3"/>
  <c r="H737" i="3"/>
  <c r="H733" i="3" s="1"/>
  <c r="H732" i="3" s="1"/>
  <c r="E764" i="3"/>
  <c r="I764" i="3" s="1"/>
  <c r="E718" i="3"/>
  <c r="I718" i="3" s="1"/>
  <c r="I765" i="3"/>
  <c r="H404" i="3"/>
  <c r="E460" i="3"/>
  <c r="I460" i="3" s="1"/>
  <c r="E604" i="3"/>
  <c r="I604" i="3" s="1"/>
  <c r="E606" i="3"/>
  <c r="I606" i="3" s="1"/>
  <c r="H638" i="3"/>
  <c r="H636" i="3"/>
  <c r="I655" i="3"/>
  <c r="E678" i="3"/>
  <c r="I678" i="3" s="1"/>
  <c r="E676" i="3"/>
  <c r="I695" i="3"/>
  <c r="E692" i="3"/>
  <c r="I692" i="3" s="1"/>
  <c r="E690" i="3"/>
  <c r="I690" i="3" s="1"/>
  <c r="E719" i="3"/>
  <c r="E641" i="3"/>
  <c r="I641" i="3" s="1"/>
  <c r="I712" i="3"/>
  <c r="I726" i="3"/>
  <c r="I800" i="3"/>
  <c r="E839" i="3"/>
  <c r="I839" i="3" s="1"/>
  <c r="I840" i="3"/>
  <c r="E868" i="3"/>
  <c r="I868" i="3" s="1"/>
  <c r="E866" i="3"/>
  <c r="I866" i="3" s="1"/>
  <c r="I871" i="3"/>
  <c r="D643" i="3"/>
  <c r="G722" i="3"/>
  <c r="K739" i="3"/>
  <c r="I884" i="3"/>
  <c r="E769" i="3"/>
  <c r="I769" i="3" s="1"/>
  <c r="E771" i="3"/>
  <c r="I771" i="3" s="1"/>
  <c r="E795" i="3"/>
  <c r="I795" i="3" s="1"/>
  <c r="G643" i="3"/>
  <c r="G750" i="3"/>
  <c r="I801" i="3"/>
  <c r="I836" i="3"/>
  <c r="I849" i="3"/>
  <c r="E915" i="3"/>
  <c r="I915" i="3" s="1"/>
  <c r="E917" i="3"/>
  <c r="I917" i="3" s="1"/>
  <c r="F715" i="3"/>
  <c r="G715" i="3"/>
  <c r="D722" i="3"/>
  <c r="E811" i="3"/>
  <c r="I811" i="3" s="1"/>
  <c r="E813" i="3"/>
  <c r="I813" i="3" s="1"/>
  <c r="E859" i="3"/>
  <c r="I859" i="3" s="1"/>
  <c r="E861" i="3"/>
  <c r="I861" i="3" s="1"/>
  <c r="H715" i="3"/>
  <c r="E806" i="3"/>
  <c r="I806" i="3" s="1"/>
  <c r="E892" i="3"/>
  <c r="I892" i="3" s="1"/>
  <c r="G327" i="2"/>
  <c r="E496" i="2"/>
  <c r="F19" i="2"/>
  <c r="F18" i="2" s="1"/>
  <c r="H22" i="2"/>
  <c r="C76" i="2"/>
  <c r="H76" i="2"/>
  <c r="H53" i="2"/>
  <c r="D56" i="2"/>
  <c r="G58" i="2"/>
  <c r="H111" i="2"/>
  <c r="E167" i="2"/>
  <c r="I167" i="2" s="1"/>
  <c r="C197" i="2"/>
  <c r="G267" i="2"/>
  <c r="I236" i="2"/>
  <c r="E296" i="2"/>
  <c r="I296" i="2" s="1"/>
  <c r="H291" i="2"/>
  <c r="H287" i="2" s="1"/>
  <c r="I302" i="2"/>
  <c r="I310" i="2"/>
  <c r="E337" i="2"/>
  <c r="I353" i="2"/>
  <c r="F367" i="2"/>
  <c r="D400" i="2"/>
  <c r="E408" i="2"/>
  <c r="E414" i="2"/>
  <c r="I414" i="2" s="1"/>
  <c r="I469" i="2"/>
  <c r="I541" i="2"/>
  <c r="C547" i="2"/>
  <c r="I559" i="2"/>
  <c r="I586" i="2"/>
  <c r="E642" i="2"/>
  <c r="I642" i="2" s="1"/>
  <c r="E646" i="2"/>
  <c r="I646" i="2" s="1"/>
  <c r="E647" i="2"/>
  <c r="E681" i="2"/>
  <c r="I681" i="2" s="1"/>
  <c r="F715" i="2"/>
  <c r="E721" i="2"/>
  <c r="I721" i="2" s="1"/>
  <c r="E730" i="2"/>
  <c r="I730" i="2" s="1"/>
  <c r="G737" i="2"/>
  <c r="G733" i="2" s="1"/>
  <c r="G732" i="2" s="1"/>
  <c r="H737" i="2"/>
  <c r="H733" i="2" s="1"/>
  <c r="H732" i="2" s="1"/>
  <c r="E787" i="2"/>
  <c r="H834" i="2"/>
  <c r="H830" i="2" s="1"/>
  <c r="H829" i="2" s="1"/>
  <c r="I920" i="2"/>
  <c r="G39" i="2"/>
  <c r="C69" i="2"/>
  <c r="H41" i="2"/>
  <c r="G42" i="2"/>
  <c r="F47" i="2"/>
  <c r="D78" i="2"/>
  <c r="I82" i="2"/>
  <c r="F85" i="2"/>
  <c r="C85" i="2"/>
  <c r="H58" i="2"/>
  <c r="D111" i="2"/>
  <c r="G177" i="2"/>
  <c r="G173" i="2" s="1"/>
  <c r="G172" i="2" s="1"/>
  <c r="E211" i="2"/>
  <c r="I211" i="2" s="1"/>
  <c r="H225" i="2"/>
  <c r="H221" i="2" s="1"/>
  <c r="H220" i="2" s="1"/>
  <c r="E243" i="2"/>
  <c r="I259" i="2"/>
  <c r="C294" i="2"/>
  <c r="E355" i="2"/>
  <c r="E363" i="2"/>
  <c r="C374" i="2"/>
  <c r="H450" i="2"/>
  <c r="H446" i="2" s="1"/>
  <c r="E557" i="2"/>
  <c r="I611" i="2"/>
  <c r="E626" i="2"/>
  <c r="E625" i="2" s="1"/>
  <c r="F671" i="2"/>
  <c r="C727" i="2"/>
  <c r="E727" i="2" s="1"/>
  <c r="I727" i="2" s="1"/>
  <c r="G750" i="2"/>
  <c r="F786" i="2"/>
  <c r="F782" i="2" s="1"/>
  <c r="F781" i="2" s="1"/>
  <c r="E795" i="2"/>
  <c r="I795" i="2" s="1"/>
  <c r="D799" i="2"/>
  <c r="I811" i="2"/>
  <c r="E835" i="2"/>
  <c r="E917" i="2"/>
  <c r="H47" i="2"/>
  <c r="G48" i="2"/>
  <c r="G53" i="2"/>
  <c r="E14" i="2"/>
  <c r="E28" i="2"/>
  <c r="I28" i="2" s="1"/>
  <c r="E29" i="2"/>
  <c r="I29" i="2" s="1"/>
  <c r="H40" i="2"/>
  <c r="G55" i="2"/>
  <c r="D39" i="2"/>
  <c r="E75" i="2"/>
  <c r="C78" i="2"/>
  <c r="H46" i="2"/>
  <c r="E88" i="2"/>
  <c r="I88" i="2" s="1"/>
  <c r="G56" i="2"/>
  <c r="G98" i="2"/>
  <c r="G94" i="2" s="1"/>
  <c r="G93" i="2" s="1"/>
  <c r="I112" i="2"/>
  <c r="E145" i="2"/>
  <c r="I176" i="2"/>
  <c r="C225" i="2"/>
  <c r="E257" i="2"/>
  <c r="E328" i="2"/>
  <c r="E347" i="2"/>
  <c r="D354" i="2"/>
  <c r="D350" i="2" s="1"/>
  <c r="D349" i="2" s="1"/>
  <c r="I365" i="2"/>
  <c r="G371" i="2"/>
  <c r="D420" i="2"/>
  <c r="F482" i="2"/>
  <c r="F478" i="2" s="1"/>
  <c r="F477" i="2" s="1"/>
  <c r="H495" i="2"/>
  <c r="F530" i="2"/>
  <c r="F526" i="2" s="1"/>
  <c r="F525" i="2" s="1"/>
  <c r="F658" i="2"/>
  <c r="F654" i="2" s="1"/>
  <c r="F653" i="2" s="1"/>
  <c r="D708" i="2"/>
  <c r="E728" i="2"/>
  <c r="H754" i="2"/>
  <c r="D754" i="2"/>
  <c r="F834" i="2"/>
  <c r="F830" i="2" s="1"/>
  <c r="F829" i="2" s="1"/>
  <c r="D883" i="2"/>
  <c r="D879" i="2" s="1"/>
  <c r="D878" i="2" s="1"/>
  <c r="I919" i="2"/>
  <c r="D140" i="2"/>
  <c r="D63" i="2"/>
  <c r="E195" i="2"/>
  <c r="E226" i="2"/>
  <c r="I227" i="2"/>
  <c r="D319" i="2"/>
  <c r="C355" i="2"/>
  <c r="C354" i="2" s="1"/>
  <c r="C350" i="2" s="1"/>
  <c r="C349" i="2" s="1"/>
  <c r="C319" i="2" s="1"/>
  <c r="H482" i="2"/>
  <c r="H478" i="2" s="1"/>
  <c r="H477" i="2" s="1"/>
  <c r="D22" i="2"/>
  <c r="C26" i="2"/>
  <c r="F26" i="2"/>
  <c r="D48" i="2"/>
  <c r="E48" i="2" s="1"/>
  <c r="H39" i="2"/>
  <c r="E74" i="2"/>
  <c r="I74" i="2" s="1"/>
  <c r="I75" i="2"/>
  <c r="G78" i="2"/>
  <c r="E81" i="2"/>
  <c r="I81" i="2" s="1"/>
  <c r="E118" i="2"/>
  <c r="I118" i="2" s="1"/>
  <c r="F115" i="2"/>
  <c r="G115" i="2"/>
  <c r="G111" i="2" s="1"/>
  <c r="H150" i="2"/>
  <c r="F173" i="2"/>
  <c r="F172" i="2" s="1"/>
  <c r="E179" i="2"/>
  <c r="C177" i="2"/>
  <c r="C173" i="2" s="1"/>
  <c r="C172" i="2" s="1"/>
  <c r="F197" i="2"/>
  <c r="E209" i="2"/>
  <c r="I209" i="2" s="1"/>
  <c r="C221" i="2"/>
  <c r="H242" i="2"/>
  <c r="H238" i="2" s="1"/>
  <c r="H267" i="2" s="1"/>
  <c r="I261" i="2"/>
  <c r="C274" i="2"/>
  <c r="C270" i="2" s="1"/>
  <c r="C269" i="2" s="1"/>
  <c r="D287" i="2"/>
  <c r="C292" i="2"/>
  <c r="E297" i="2"/>
  <c r="I351" i="2"/>
  <c r="E379" i="2"/>
  <c r="I379" i="2" s="1"/>
  <c r="I383" i="2"/>
  <c r="E483" i="2"/>
  <c r="I484" i="2"/>
  <c r="D530" i="2"/>
  <c r="D526" i="2" s="1"/>
  <c r="D525" i="2" s="1"/>
  <c r="G636" i="2"/>
  <c r="G638" i="2"/>
  <c r="E279" i="2"/>
  <c r="I280" i="2"/>
  <c r="C413" i="2"/>
  <c r="C411" i="2"/>
  <c r="E769" i="2"/>
  <c r="I769" i="2" s="1"/>
  <c r="I773" i="2"/>
  <c r="E888" i="2"/>
  <c r="I888" i="2" s="1"/>
  <c r="E24" i="2"/>
  <c r="I24" i="2" s="1"/>
  <c r="E25" i="2"/>
  <c r="I25" i="2" s="1"/>
  <c r="G33" i="2"/>
  <c r="G32" i="2" s="1"/>
  <c r="G47" i="2"/>
  <c r="C55" i="2"/>
  <c r="E55" i="2" s="1"/>
  <c r="E56" i="2"/>
  <c r="I56" i="2" s="1"/>
  <c r="E66" i="2"/>
  <c r="C71" i="2"/>
  <c r="I72" i="2"/>
  <c r="G40" i="2"/>
  <c r="G38" i="2" s="1"/>
  <c r="F71" i="2"/>
  <c r="E103" i="2"/>
  <c r="E116" i="2"/>
  <c r="C153" i="2"/>
  <c r="C150" i="2" s="1"/>
  <c r="H42" i="2"/>
  <c r="H177" i="2"/>
  <c r="H173" i="2" s="1"/>
  <c r="H172" i="2" s="1"/>
  <c r="E186" i="2"/>
  <c r="I186" i="2" s="1"/>
  <c r="I192" i="2"/>
  <c r="G194" i="2"/>
  <c r="I247" i="2"/>
  <c r="D274" i="2"/>
  <c r="D270" i="2" s="1"/>
  <c r="D269" i="2" s="1"/>
  <c r="D316" i="2" s="1"/>
  <c r="E275" i="2"/>
  <c r="I275" i="2" s="1"/>
  <c r="G274" i="2"/>
  <c r="G270" i="2" s="1"/>
  <c r="G269" i="2" s="1"/>
  <c r="G316" i="2" s="1"/>
  <c r="G46" i="2"/>
  <c r="H332" i="2"/>
  <c r="G339" i="2"/>
  <c r="I363" i="2"/>
  <c r="E415" i="2"/>
  <c r="I465" i="2"/>
  <c r="I467" i="2"/>
  <c r="C495" i="2"/>
  <c r="C592" i="2"/>
  <c r="C621" i="2" s="1"/>
  <c r="H708" i="2"/>
  <c r="F717" i="2"/>
  <c r="H48" i="2"/>
  <c r="F737" i="2"/>
  <c r="F733" i="2" s="1"/>
  <c r="F732" i="2" s="1"/>
  <c r="C786" i="2"/>
  <c r="C782" i="2" s="1"/>
  <c r="C781" i="2" s="1"/>
  <c r="G786" i="2"/>
  <c r="G782" i="2" s="1"/>
  <c r="G781" i="2" s="1"/>
  <c r="E861" i="2"/>
  <c r="I861" i="2" s="1"/>
  <c r="E718" i="2"/>
  <c r="E46" i="2" s="1"/>
  <c r="I862" i="2"/>
  <c r="F157" i="2"/>
  <c r="E359" i="2"/>
  <c r="I359" i="2" s="1"/>
  <c r="I401" i="2"/>
  <c r="E400" i="2"/>
  <c r="I15" i="2"/>
  <c r="I16" i="2"/>
  <c r="H18" i="2"/>
  <c r="H17" i="2" s="1"/>
  <c r="H13" i="2" s="1"/>
  <c r="C22" i="2"/>
  <c r="G22" i="2"/>
  <c r="G17" i="2" s="1"/>
  <c r="G13" i="2" s="1"/>
  <c r="F22" i="2"/>
  <c r="D26" i="2"/>
  <c r="E27" i="2"/>
  <c r="I27" i="2" s="1"/>
  <c r="D40" i="2"/>
  <c r="C49" i="2"/>
  <c r="E49" i="2" s="1"/>
  <c r="C58" i="2"/>
  <c r="E58" i="2" s="1"/>
  <c r="G71" i="2"/>
  <c r="F39" i="2"/>
  <c r="D71" i="2"/>
  <c r="H71" i="2"/>
  <c r="D76" i="2"/>
  <c r="F78" i="2"/>
  <c r="C83" i="2"/>
  <c r="C68" i="2" s="1"/>
  <c r="C64" i="2" s="1"/>
  <c r="D53" i="2"/>
  <c r="E89" i="2"/>
  <c r="I89" i="2" s="1"/>
  <c r="C98" i="2"/>
  <c r="C94" i="2" s="1"/>
  <c r="C93" i="2" s="1"/>
  <c r="H98" i="2"/>
  <c r="H94" i="2" s="1"/>
  <c r="H93" i="2" s="1"/>
  <c r="F98" i="2"/>
  <c r="F94" i="2" s="1"/>
  <c r="F93" i="2" s="1"/>
  <c r="I104" i="2"/>
  <c r="C115" i="2"/>
  <c r="C111" i="2" s="1"/>
  <c r="I126" i="2"/>
  <c r="F152" i="2"/>
  <c r="D150" i="2"/>
  <c r="D42" i="2"/>
  <c r="C162" i="2"/>
  <c r="E168" i="2"/>
  <c r="G190" i="2"/>
  <c r="F225" i="2"/>
  <c r="I306" i="2"/>
  <c r="I308" i="2"/>
  <c r="C404" i="2"/>
  <c r="C406" i="2"/>
  <c r="F623" i="2"/>
  <c r="I634" i="2"/>
  <c r="H645" i="2"/>
  <c r="H643" i="2"/>
  <c r="E659" i="2"/>
  <c r="I660" i="2"/>
  <c r="C678" i="2"/>
  <c r="I714" i="2"/>
  <c r="G722" i="2"/>
  <c r="F754" i="2"/>
  <c r="F750" i="2" s="1"/>
  <c r="E771" i="2"/>
  <c r="I771" i="2" s="1"/>
  <c r="I772" i="2"/>
  <c r="E725" i="2"/>
  <c r="G803" i="2"/>
  <c r="H847" i="2"/>
  <c r="H876" i="2" s="1"/>
  <c r="G900" i="2"/>
  <c r="G896" i="2" s="1"/>
  <c r="I917" i="2"/>
  <c r="E410" i="2"/>
  <c r="G413" i="2"/>
  <c r="E423" i="2"/>
  <c r="I423" i="2" s="1"/>
  <c r="G450" i="2"/>
  <c r="G446" i="2" s="1"/>
  <c r="G475" i="2" s="1"/>
  <c r="C482" i="2"/>
  <c r="C478" i="2" s="1"/>
  <c r="C477" i="2" s="1"/>
  <c r="D482" i="2"/>
  <c r="D478" i="2" s="1"/>
  <c r="D477" i="2" s="1"/>
  <c r="G499" i="2"/>
  <c r="G495" i="2" s="1"/>
  <c r="I557" i="2"/>
  <c r="F579" i="2"/>
  <c r="F575" i="2" s="1"/>
  <c r="F574" i="2" s="1"/>
  <c r="F621" i="2" s="1"/>
  <c r="I584" i="2"/>
  <c r="I599" i="2"/>
  <c r="H596" i="2"/>
  <c r="I613" i="2"/>
  <c r="D658" i="2"/>
  <c r="D654" i="2" s="1"/>
  <c r="D653" i="2" s="1"/>
  <c r="C658" i="2"/>
  <c r="C654" i="2" s="1"/>
  <c r="C653" i="2" s="1"/>
  <c r="G658" i="2"/>
  <c r="G654" i="2" s="1"/>
  <c r="G653" i="2" s="1"/>
  <c r="G675" i="2"/>
  <c r="G671" i="2" s="1"/>
  <c r="G700" i="2" s="1"/>
  <c r="D710" i="2"/>
  <c r="E720" i="2"/>
  <c r="G724" i="2"/>
  <c r="D737" i="2"/>
  <c r="D733" i="2" s="1"/>
  <c r="D732" i="2" s="1"/>
  <c r="F818" i="2"/>
  <c r="D834" i="2"/>
  <c r="D830" i="2" s="1"/>
  <c r="D829" i="2" s="1"/>
  <c r="E843" i="2"/>
  <c r="I843" i="2" s="1"/>
  <c r="D851" i="2"/>
  <c r="D847" i="2" s="1"/>
  <c r="E859" i="2"/>
  <c r="I859" i="2" s="1"/>
  <c r="G883" i="2"/>
  <c r="G879" i="2" s="1"/>
  <c r="G878" i="2" s="1"/>
  <c r="D896" i="2"/>
  <c r="C901" i="2"/>
  <c r="C900" i="2" s="1"/>
  <c r="C896" i="2" s="1"/>
  <c r="C925" i="2" s="1"/>
  <c r="C883" i="2"/>
  <c r="C879" i="2" s="1"/>
  <c r="C878" i="2" s="1"/>
  <c r="H883" i="2"/>
  <c r="H879" i="2" s="1"/>
  <c r="H878" i="2" s="1"/>
  <c r="I915" i="2"/>
  <c r="H274" i="2"/>
  <c r="H270" i="2" s="1"/>
  <c r="H269" i="2" s="1"/>
  <c r="F291" i="2"/>
  <c r="H325" i="2"/>
  <c r="E338" i="2"/>
  <c r="F341" i="2"/>
  <c r="G354" i="2"/>
  <c r="G350" i="2" s="1"/>
  <c r="G349" i="2" s="1"/>
  <c r="F354" i="2"/>
  <c r="F350" i="2" s="1"/>
  <c r="F349" i="2" s="1"/>
  <c r="F319" i="2" s="1"/>
  <c r="D367" i="2"/>
  <c r="D396" i="2" s="1"/>
  <c r="D413" i="2"/>
  <c r="H413" i="2"/>
  <c r="H411" i="2"/>
  <c r="I509" i="2"/>
  <c r="H530" i="2"/>
  <c r="H526" i="2" s="1"/>
  <c r="H525" i="2" s="1"/>
  <c r="C543" i="2"/>
  <c r="G543" i="2"/>
  <c r="F543" i="2"/>
  <c r="F629" i="2"/>
  <c r="E651" i="2"/>
  <c r="I651" i="2" s="1"/>
  <c r="H750" i="2"/>
  <c r="E713" i="2"/>
  <c r="D786" i="2"/>
  <c r="D782" i="2" s="1"/>
  <c r="D781" i="2" s="1"/>
  <c r="D828" i="2" s="1"/>
  <c r="H799" i="2"/>
  <c r="I813" i="2"/>
  <c r="G851" i="2"/>
  <c r="D925" i="2"/>
  <c r="C903" i="2"/>
  <c r="I66" i="2"/>
  <c r="E65" i="2"/>
  <c r="H219" i="2"/>
  <c r="H142" i="2"/>
  <c r="G45" i="2"/>
  <c r="G43" i="2"/>
  <c r="F17" i="2"/>
  <c r="F13" i="2" s="1"/>
  <c r="E26" i="2"/>
  <c r="I26" i="2" s="1"/>
  <c r="I58" i="2"/>
  <c r="D45" i="2"/>
  <c r="E47" i="2"/>
  <c r="C140" i="2"/>
  <c r="C63" i="2"/>
  <c r="H140" i="2"/>
  <c r="H63" i="2"/>
  <c r="F63" i="2"/>
  <c r="H38" i="2"/>
  <c r="G52" i="2"/>
  <c r="G63" i="2"/>
  <c r="G142" i="2"/>
  <c r="G219" i="2"/>
  <c r="I14" i="2"/>
  <c r="I23" i="2"/>
  <c r="I73" i="2"/>
  <c r="D85" i="2"/>
  <c r="D83" i="2"/>
  <c r="H85" i="2"/>
  <c r="H83" i="2"/>
  <c r="E144" i="2"/>
  <c r="I145" i="2"/>
  <c r="F150" i="2"/>
  <c r="F148" i="2"/>
  <c r="D157" i="2"/>
  <c r="D155" i="2"/>
  <c r="D164" i="2"/>
  <c r="D162" i="2"/>
  <c r="H164" i="2"/>
  <c r="H162" i="2"/>
  <c r="I191" i="2"/>
  <c r="I343" i="2"/>
  <c r="E354" i="2"/>
  <c r="I354" i="2" s="1"/>
  <c r="I355" i="2"/>
  <c r="I483" i="2"/>
  <c r="I496" i="2"/>
  <c r="I589" i="2"/>
  <c r="E588" i="2"/>
  <c r="I588" i="2" s="1"/>
  <c r="C820" i="2"/>
  <c r="C818" i="2"/>
  <c r="C803" i="2" s="1"/>
  <c r="E822" i="2"/>
  <c r="C726" i="2"/>
  <c r="C18" i="2"/>
  <c r="E19" i="2"/>
  <c r="F33" i="2"/>
  <c r="F32" i="2" s="1"/>
  <c r="C42" i="2"/>
  <c r="E42" i="2" s="1"/>
  <c r="H49" i="2"/>
  <c r="I49" i="2" s="1"/>
  <c r="D69" i="2"/>
  <c r="H69" i="2"/>
  <c r="E87" i="2"/>
  <c r="E99" i="2"/>
  <c r="I79" i="2"/>
  <c r="E132" i="2"/>
  <c r="I132" i="2" s="1"/>
  <c r="E130" i="2"/>
  <c r="I130" i="2" s="1"/>
  <c r="I134" i="2"/>
  <c r="C144" i="2"/>
  <c r="E151" i="2"/>
  <c r="G150" i="2"/>
  <c r="G148" i="2"/>
  <c r="E154" i="2"/>
  <c r="I154" i="2" s="1"/>
  <c r="E166" i="2"/>
  <c r="I168" i="2"/>
  <c r="D177" i="2"/>
  <c r="D173" i="2" s="1"/>
  <c r="D172" i="2" s="1"/>
  <c r="F195" i="2"/>
  <c r="F194" i="2" s="1"/>
  <c r="F190" i="2" s="1"/>
  <c r="F219" i="2" s="1"/>
  <c r="E197" i="2"/>
  <c r="I197" i="2" s="1"/>
  <c r="I198" i="2"/>
  <c r="E230" i="2"/>
  <c r="I230" i="2" s="1"/>
  <c r="I231" i="2"/>
  <c r="D242" i="2"/>
  <c r="D238" i="2" s="1"/>
  <c r="D267" i="2" s="1"/>
  <c r="E245" i="2"/>
  <c r="I249" i="2"/>
  <c r="F274" i="2"/>
  <c r="F270" i="2" s="1"/>
  <c r="F269" i="2" s="1"/>
  <c r="I284" i="2"/>
  <c r="E283" i="2"/>
  <c r="I283" i="2" s="1"/>
  <c r="I288" i="2"/>
  <c r="C291" i="2"/>
  <c r="C287" i="2" s="1"/>
  <c r="C316" i="2" s="1"/>
  <c r="E294" i="2"/>
  <c r="I294" i="2" s="1"/>
  <c r="E292" i="2"/>
  <c r="I297" i="2"/>
  <c r="G325" i="2"/>
  <c r="I338" i="2"/>
  <c r="F339" i="2"/>
  <c r="I347" i="2"/>
  <c r="G319" i="2"/>
  <c r="G367" i="2"/>
  <c r="G396" i="2" s="1"/>
  <c r="H406" i="2"/>
  <c r="H404" i="2"/>
  <c r="C33" i="2"/>
  <c r="H36" i="2"/>
  <c r="F46" i="2"/>
  <c r="D54" i="2"/>
  <c r="H54" i="2"/>
  <c r="E69" i="2"/>
  <c r="E125" i="2"/>
  <c r="I125" i="2" s="1"/>
  <c r="E123" i="2"/>
  <c r="I123" i="2" s="1"/>
  <c r="I128" i="2"/>
  <c r="D148" i="2"/>
  <c r="E152" i="2"/>
  <c r="G157" i="2"/>
  <c r="G155" i="2"/>
  <c r="E182" i="2"/>
  <c r="I182" i="2" s="1"/>
  <c r="E204" i="2"/>
  <c r="I204" i="2" s="1"/>
  <c r="E202" i="2"/>
  <c r="I206" i="2"/>
  <c r="I239" i="2"/>
  <c r="I271" i="2"/>
  <c r="I279" i="2"/>
  <c r="D327" i="2"/>
  <c r="I335" i="2"/>
  <c r="H334" i="2"/>
  <c r="G341" i="2"/>
  <c r="H319" i="2"/>
  <c r="I376" i="2"/>
  <c r="I389" i="2"/>
  <c r="E342" i="2"/>
  <c r="E388" i="2"/>
  <c r="I388" i="2" s="1"/>
  <c r="E386" i="2"/>
  <c r="I386" i="2" s="1"/>
  <c r="I392" i="2"/>
  <c r="I400" i="2"/>
  <c r="G406" i="2"/>
  <c r="G404" i="2"/>
  <c r="I415" i="2"/>
  <c r="C524" i="2"/>
  <c r="D645" i="2"/>
  <c r="D643" i="2"/>
  <c r="D33" i="2"/>
  <c r="D32" i="2" s="1"/>
  <c r="H33" i="2"/>
  <c r="H32" i="2" s="1"/>
  <c r="D41" i="2"/>
  <c r="F43" i="2"/>
  <c r="C46" i="2"/>
  <c r="C45" i="2" s="1"/>
  <c r="G50" i="2"/>
  <c r="F55" i="2"/>
  <c r="I55" i="2" s="1"/>
  <c r="D65" i="2"/>
  <c r="F69" i="2"/>
  <c r="F68" i="2" s="1"/>
  <c r="F64" i="2" s="1"/>
  <c r="G76" i="2"/>
  <c r="G68" i="2" s="1"/>
  <c r="G64" i="2" s="1"/>
  <c r="E80" i="2"/>
  <c r="I86" i="2"/>
  <c r="I91" i="2"/>
  <c r="I103" i="2"/>
  <c r="E107" i="2"/>
  <c r="I107" i="2" s="1"/>
  <c r="F111" i="2"/>
  <c r="F140" i="2" s="1"/>
  <c r="E115" i="2"/>
  <c r="I115" i="2" s="1"/>
  <c r="I116" i="2"/>
  <c r="F155" i="2"/>
  <c r="I158" i="2"/>
  <c r="E159" i="2"/>
  <c r="C157" i="2"/>
  <c r="C155" i="2"/>
  <c r="H157" i="2"/>
  <c r="H155" i="2"/>
  <c r="H147" i="2" s="1"/>
  <c r="H143" i="2" s="1"/>
  <c r="I165" i="2"/>
  <c r="I170" i="2"/>
  <c r="I179" i="2"/>
  <c r="E178" i="2"/>
  <c r="I199" i="2"/>
  <c r="F221" i="2"/>
  <c r="F220" i="2" s="1"/>
  <c r="F142" i="2" s="1"/>
  <c r="C220" i="2"/>
  <c r="C142" i="2" s="1"/>
  <c r="C267" i="2"/>
  <c r="I226" i="2"/>
  <c r="I257" i="2"/>
  <c r="H316" i="2"/>
  <c r="I328" i="2"/>
  <c r="D334" i="2"/>
  <c r="D332" i="2"/>
  <c r="D324" i="2" s="1"/>
  <c r="D320" i="2" s="1"/>
  <c r="I337" i="2"/>
  <c r="I344" i="2"/>
  <c r="E345" i="2"/>
  <c r="I345" i="2" s="1"/>
  <c r="C339" i="2"/>
  <c r="F374" i="2"/>
  <c r="F329" i="2"/>
  <c r="H420" i="2"/>
  <c r="H418" i="2"/>
  <c r="I517" i="2"/>
  <c r="E421" i="2"/>
  <c r="I421" i="2" s="1"/>
  <c r="F524" i="2"/>
  <c r="C195" i="2"/>
  <c r="C194" i="2" s="1"/>
  <c r="C190" i="2" s="1"/>
  <c r="C219" i="2" s="1"/>
  <c r="C245" i="2"/>
  <c r="F287" i="2"/>
  <c r="I303" i="2"/>
  <c r="E301" i="2"/>
  <c r="I301" i="2" s="1"/>
  <c r="E299" i="2"/>
  <c r="I299" i="2" s="1"/>
  <c r="H327" i="2"/>
  <c r="E330" i="2"/>
  <c r="I330" i="2" s="1"/>
  <c r="I356" i="2"/>
  <c r="I368" i="2"/>
  <c r="D406" i="2"/>
  <c r="D404" i="2"/>
  <c r="D403" i="2" s="1"/>
  <c r="D399" i="2" s="1"/>
  <c r="F413" i="2"/>
  <c r="F411" i="2"/>
  <c r="I416" i="2"/>
  <c r="F420" i="2"/>
  <c r="F418" i="2"/>
  <c r="E429" i="2"/>
  <c r="C446" i="2"/>
  <c r="I454" i="2"/>
  <c r="E407" i="2"/>
  <c r="I407" i="2" s="1"/>
  <c r="H475" i="2"/>
  <c r="E516" i="2"/>
  <c r="I516" i="2" s="1"/>
  <c r="H779" i="2"/>
  <c r="H702" i="2"/>
  <c r="C329" i="2"/>
  <c r="C40" i="2" s="1"/>
  <c r="G334" i="2"/>
  <c r="G332" i="2"/>
  <c r="E350" i="2"/>
  <c r="C372" i="2"/>
  <c r="C371" i="2" s="1"/>
  <c r="C367" i="2" s="1"/>
  <c r="H371" i="2"/>
  <c r="H367" i="2" s="1"/>
  <c r="H396" i="2" s="1"/>
  <c r="E404" i="2"/>
  <c r="E417" i="2"/>
  <c r="I417" i="2" s="1"/>
  <c r="G420" i="2"/>
  <c r="G418" i="2"/>
  <c r="D475" i="2"/>
  <c r="E447" i="2"/>
  <c r="I448" i="2"/>
  <c r="G524" i="2"/>
  <c r="I539" i="2"/>
  <c r="I566" i="2"/>
  <c r="E564" i="2"/>
  <c r="I564" i="2" s="1"/>
  <c r="E562" i="2"/>
  <c r="I562" i="2" s="1"/>
  <c r="D592" i="2"/>
  <c r="I594" i="2"/>
  <c r="E593" i="2"/>
  <c r="E638" i="2"/>
  <c r="E636" i="2"/>
  <c r="I640" i="2"/>
  <c r="F638" i="2"/>
  <c r="F636" i="2"/>
  <c r="G779" i="2"/>
  <c r="G702" i="2"/>
  <c r="F245" i="2"/>
  <c r="F243" i="2"/>
  <c r="F242" i="2" s="1"/>
  <c r="F238" i="2" s="1"/>
  <c r="E252" i="2"/>
  <c r="I252" i="2" s="1"/>
  <c r="E250" i="2"/>
  <c r="I250" i="2" s="1"/>
  <c r="E322" i="2"/>
  <c r="E336" i="2"/>
  <c r="C334" i="2"/>
  <c r="C332" i="2"/>
  <c r="D341" i="2"/>
  <c r="D339" i="2"/>
  <c r="H341" i="2"/>
  <c r="H339" i="2"/>
  <c r="H324" i="2" s="1"/>
  <c r="H320" i="2" s="1"/>
  <c r="E374" i="2"/>
  <c r="I374" i="2" s="1"/>
  <c r="E372" i="2"/>
  <c r="E422" i="2"/>
  <c r="C420" i="2"/>
  <c r="C418" i="2"/>
  <c r="C403" i="2" s="1"/>
  <c r="C399" i="2" s="1"/>
  <c r="I488" i="2"/>
  <c r="E487" i="2"/>
  <c r="I487" i="2" s="1"/>
  <c r="I528" i="2"/>
  <c r="I608" i="2"/>
  <c r="E606" i="2"/>
  <c r="I606" i="2" s="1"/>
  <c r="E604" i="2"/>
  <c r="I604" i="2" s="1"/>
  <c r="H623" i="2"/>
  <c r="D623" i="2"/>
  <c r="I664" i="2"/>
  <c r="E663" i="2"/>
  <c r="I663" i="2" s="1"/>
  <c r="C623" i="2"/>
  <c r="G623" i="2"/>
  <c r="F572" i="2"/>
  <c r="E530" i="2"/>
  <c r="I531" i="2"/>
  <c r="I536" i="2"/>
  <c r="E535" i="2"/>
  <c r="I535" i="2" s="1"/>
  <c r="G631" i="2"/>
  <c r="G645" i="2"/>
  <c r="G643" i="2"/>
  <c r="I659" i="2"/>
  <c r="I720" i="2"/>
  <c r="I462" i="2"/>
  <c r="E460" i="2"/>
  <c r="I460" i="2" s="1"/>
  <c r="E458" i="2"/>
  <c r="I458" i="2" s="1"/>
  <c r="E491" i="2"/>
  <c r="I491" i="2" s="1"/>
  <c r="D499" i="2"/>
  <c r="D495" i="2" s="1"/>
  <c r="I504" i="2"/>
  <c r="E502" i="2"/>
  <c r="I502" i="2" s="1"/>
  <c r="E500" i="2"/>
  <c r="I518" i="2"/>
  <c r="I544" i="2"/>
  <c r="H547" i="2"/>
  <c r="H543" i="2" s="1"/>
  <c r="I552" i="2"/>
  <c r="E550" i="2"/>
  <c r="I550" i="2" s="1"/>
  <c r="E548" i="2"/>
  <c r="H579" i="2"/>
  <c r="H575" i="2" s="1"/>
  <c r="H574" i="2" s="1"/>
  <c r="I625" i="2"/>
  <c r="I626" i="2"/>
  <c r="E633" i="2"/>
  <c r="H631" i="2"/>
  <c r="H629" i="2"/>
  <c r="C638" i="2"/>
  <c r="I639" i="2"/>
  <c r="I647" i="2"/>
  <c r="C645" i="2"/>
  <c r="C643" i="2"/>
  <c r="E648" i="2"/>
  <c r="I648" i="2" s="1"/>
  <c r="I667" i="2"/>
  <c r="I713" i="2"/>
  <c r="C475" i="2"/>
  <c r="E451" i="2"/>
  <c r="E453" i="2"/>
  <c r="F457" i="2"/>
  <c r="E514" i="2"/>
  <c r="I514" i="2" s="1"/>
  <c r="C530" i="2"/>
  <c r="C526" i="2" s="1"/>
  <c r="C525" i="2" s="1"/>
  <c r="G530" i="2"/>
  <c r="G526" i="2" s="1"/>
  <c r="G525" i="2" s="1"/>
  <c r="D547" i="2"/>
  <c r="D543" i="2" s="1"/>
  <c r="D572" i="2" s="1"/>
  <c r="I576" i="2"/>
  <c r="D579" i="2"/>
  <c r="D575" i="2" s="1"/>
  <c r="D574" i="2" s="1"/>
  <c r="D621" i="2" s="1"/>
  <c r="E580" i="2"/>
  <c r="I581" i="2"/>
  <c r="H592" i="2"/>
  <c r="E596" i="2"/>
  <c r="I596" i="2" s="1"/>
  <c r="I597" i="2"/>
  <c r="D631" i="2"/>
  <c r="D629" i="2"/>
  <c r="I635" i="2"/>
  <c r="D638" i="2"/>
  <c r="H638" i="2"/>
  <c r="I641" i="2"/>
  <c r="F645" i="2"/>
  <c r="F643" i="2"/>
  <c r="E649" i="2"/>
  <c r="I649" i="2" s="1"/>
  <c r="I672" i="2"/>
  <c r="E632" i="2"/>
  <c r="I632" i="2" s="1"/>
  <c r="I679" i="2"/>
  <c r="E712" i="2"/>
  <c r="C710" i="2"/>
  <c r="C708" i="2"/>
  <c r="I758" i="2"/>
  <c r="E711" i="2"/>
  <c r="I711" i="2" s="1"/>
  <c r="C629" i="2"/>
  <c r="G629" i="2"/>
  <c r="G628" i="2" s="1"/>
  <c r="G624" i="2" s="1"/>
  <c r="C631" i="2"/>
  <c r="D636" i="2"/>
  <c r="H636" i="2"/>
  <c r="C676" i="2"/>
  <c r="C675" i="2" s="1"/>
  <c r="C671" i="2" s="1"/>
  <c r="C700" i="2" s="1"/>
  <c r="H675" i="2"/>
  <c r="H671" i="2" s="1"/>
  <c r="H700" i="2" s="1"/>
  <c r="G717" i="2"/>
  <c r="G715" i="2"/>
  <c r="H724" i="2"/>
  <c r="H722" i="2"/>
  <c r="E739" i="2"/>
  <c r="C738" i="2"/>
  <c r="C737" i="2" s="1"/>
  <c r="I744" i="2"/>
  <c r="E742" i="2"/>
  <c r="I742" i="2" s="1"/>
  <c r="H828" i="2"/>
  <c r="I848" i="2"/>
  <c r="D675" i="2"/>
  <c r="D671" i="2" s="1"/>
  <c r="D700" i="2" s="1"/>
  <c r="I680" i="2"/>
  <c r="E678" i="2"/>
  <c r="I678" i="2" s="1"/>
  <c r="E676" i="2"/>
  <c r="E685" i="2"/>
  <c r="I685" i="2" s="1"/>
  <c r="E683" i="2"/>
  <c r="I683" i="2" s="1"/>
  <c r="E705" i="2"/>
  <c r="F710" i="2"/>
  <c r="F708" i="2"/>
  <c r="I718" i="2"/>
  <c r="E719" i="2"/>
  <c r="C717" i="2"/>
  <c r="C715" i="2"/>
  <c r="H717" i="2"/>
  <c r="H715" i="2"/>
  <c r="I725" i="2"/>
  <c r="D724" i="2"/>
  <c r="D722" i="2"/>
  <c r="I728" i="2"/>
  <c r="I766" i="2"/>
  <c r="E764" i="2"/>
  <c r="I764" i="2" s="1"/>
  <c r="E762" i="2"/>
  <c r="I762" i="2" s="1"/>
  <c r="I800" i="2"/>
  <c r="I856" i="2"/>
  <c r="E854" i="2"/>
  <c r="I854" i="2" s="1"/>
  <c r="E852" i="2"/>
  <c r="I894" i="2"/>
  <c r="E892" i="2"/>
  <c r="I892" i="2" s="1"/>
  <c r="I694" i="2"/>
  <c r="E692" i="2"/>
  <c r="I692" i="2" s="1"/>
  <c r="E690" i="2"/>
  <c r="I690" i="2" s="1"/>
  <c r="G710" i="2"/>
  <c r="G708" i="2"/>
  <c r="D717" i="2"/>
  <c r="D715" i="2"/>
  <c r="F779" i="2"/>
  <c r="F702" i="2"/>
  <c r="E760" i="2"/>
  <c r="C757" i="2"/>
  <c r="C755" i="2"/>
  <c r="C754" i="2" s="1"/>
  <c r="C750" i="2" s="1"/>
  <c r="I808" i="2"/>
  <c r="E806" i="2"/>
  <c r="I806" i="2" s="1"/>
  <c r="E804" i="2"/>
  <c r="I885" i="2"/>
  <c r="E884" i="2"/>
  <c r="D750" i="2"/>
  <c r="I751" i="2"/>
  <c r="F726" i="2"/>
  <c r="E746" i="2"/>
  <c r="I746" i="2" s="1"/>
  <c r="I752" i="2"/>
  <c r="C799" i="2"/>
  <c r="C828" i="2" s="1"/>
  <c r="G799" i="2"/>
  <c r="G828" i="2" s="1"/>
  <c r="F803" i="2"/>
  <c r="F799" i="2" s="1"/>
  <c r="F828" i="2" s="1"/>
  <c r="I823" i="2"/>
  <c r="C843" i="2"/>
  <c r="C834" i="2" s="1"/>
  <c r="C830" i="2" s="1"/>
  <c r="C829" i="2" s="1"/>
  <c r="G847" i="2"/>
  <c r="G876" i="2" s="1"/>
  <c r="F851" i="2"/>
  <c r="F847" i="2" s="1"/>
  <c r="F876" i="2" s="1"/>
  <c r="I880" i="2"/>
  <c r="G925" i="2"/>
  <c r="I897" i="2"/>
  <c r="I905" i="2"/>
  <c r="E903" i="2"/>
  <c r="I903" i="2" s="1"/>
  <c r="E901" i="2"/>
  <c r="K736" i="2"/>
  <c r="C736" i="2" s="1"/>
  <c r="E786" i="2"/>
  <c r="I787" i="2"/>
  <c r="I792" i="2"/>
  <c r="E791" i="2"/>
  <c r="I791" i="2" s="1"/>
  <c r="I835" i="2"/>
  <c r="E839" i="2"/>
  <c r="I839" i="2" s="1"/>
  <c r="I840" i="2"/>
  <c r="H925" i="2"/>
  <c r="F896" i="2"/>
  <c r="F925" i="2" s="1"/>
  <c r="E870" i="2"/>
  <c r="E908" i="2"/>
  <c r="I908" i="2" s="1"/>
  <c r="E910" i="2"/>
  <c r="I910" i="2" s="1"/>
  <c r="C866" i="2"/>
  <c r="C851" i="2" s="1"/>
  <c r="C847" i="2" s="1"/>
  <c r="F227" i="1"/>
  <c r="F224" i="1"/>
  <c r="F249" i="1"/>
  <c r="F248" i="1"/>
  <c r="F247" i="1"/>
  <c r="C248" i="1"/>
  <c r="C247" i="1"/>
  <c r="C224" i="1"/>
  <c r="C227" i="1"/>
  <c r="E222" i="1"/>
  <c r="F222" i="1"/>
  <c r="F823" i="1"/>
  <c r="C823" i="1"/>
  <c r="F822" i="1"/>
  <c r="C822" i="1"/>
  <c r="D219" i="3" l="1"/>
  <c r="F219" i="3"/>
  <c r="F267" i="3"/>
  <c r="F621" i="3"/>
  <c r="D147" i="3"/>
  <c r="D143" i="3" s="1"/>
  <c r="D621" i="3"/>
  <c r="D925" i="3"/>
  <c r="G572" i="3"/>
  <c r="D876" i="3"/>
  <c r="D702" i="3"/>
  <c r="H142" i="3"/>
  <c r="G142" i="3"/>
  <c r="G621" i="3"/>
  <c r="G876" i="3"/>
  <c r="I164" i="3"/>
  <c r="F68" i="3"/>
  <c r="F64" i="3" s="1"/>
  <c r="E85" i="3"/>
  <c r="G140" i="3"/>
  <c r="H267" i="3"/>
  <c r="I197" i="3"/>
  <c r="D572" i="3"/>
  <c r="D36" i="3"/>
  <c r="E579" i="3"/>
  <c r="E575" i="3" s="1"/>
  <c r="F876" i="3"/>
  <c r="H17" i="3"/>
  <c r="H13" i="3" s="1"/>
  <c r="D828" i="3"/>
  <c r="I47" i="3"/>
  <c r="I54" i="3"/>
  <c r="I421" i="3"/>
  <c r="I56" i="3"/>
  <c r="H396" i="3"/>
  <c r="E420" i="3"/>
  <c r="I420" i="3" s="1"/>
  <c r="F148" i="3"/>
  <c r="F147" i="3" s="1"/>
  <c r="F143" i="3" s="1"/>
  <c r="G707" i="3"/>
  <c r="G703" i="3" s="1"/>
  <c r="F457" i="3"/>
  <c r="E418" i="3"/>
  <c r="I418" i="3" s="1"/>
  <c r="H319" i="3"/>
  <c r="I429" i="3"/>
  <c r="I49" i="3"/>
  <c r="E332" i="3"/>
  <c r="I332" i="3" s="1"/>
  <c r="E22" i="3"/>
  <c r="I22" i="3" s="1"/>
  <c r="F700" i="3"/>
  <c r="H621" i="3"/>
  <c r="E65" i="3"/>
  <c r="I65" i="3" s="1"/>
  <c r="D38" i="3"/>
  <c r="H925" i="3"/>
  <c r="E39" i="3"/>
  <c r="I39" i="3" s="1"/>
  <c r="E710" i="3"/>
  <c r="I710" i="3" s="1"/>
  <c r="E83" i="3"/>
  <c r="E411" i="3"/>
  <c r="I411" i="3" s="1"/>
  <c r="E26" i="3"/>
  <c r="F50" i="3"/>
  <c r="E645" i="3"/>
  <c r="I645" i="3" s="1"/>
  <c r="I626" i="3"/>
  <c r="E334" i="3"/>
  <c r="I334" i="3" s="1"/>
  <c r="E71" i="3"/>
  <c r="I71" i="3" s="1"/>
  <c r="E98" i="3"/>
  <c r="I98" i="3" s="1"/>
  <c r="I85" i="3"/>
  <c r="F316" i="3"/>
  <c r="F17" i="3"/>
  <c r="F13" i="3" s="1"/>
  <c r="F398" i="3"/>
  <c r="E643" i="3"/>
  <c r="I78" i="3"/>
  <c r="D52" i="3"/>
  <c r="F41" i="3"/>
  <c r="D628" i="3"/>
  <c r="D624" i="3" s="1"/>
  <c r="G267" i="3"/>
  <c r="D68" i="3"/>
  <c r="D64" i="3" s="1"/>
  <c r="E69" i="3"/>
  <c r="I69" i="3" s="1"/>
  <c r="I26" i="3"/>
  <c r="F572" i="3"/>
  <c r="H403" i="3"/>
  <c r="H399" i="3" s="1"/>
  <c r="G68" i="3"/>
  <c r="G64" i="3" s="1"/>
  <c r="E339" i="3"/>
  <c r="I339" i="3" s="1"/>
  <c r="H828" i="3"/>
  <c r="I153" i="3"/>
  <c r="F43" i="3"/>
  <c r="F45" i="3"/>
  <c r="E883" i="3"/>
  <c r="I883" i="3" s="1"/>
  <c r="H398" i="3"/>
  <c r="E530" i="3"/>
  <c r="I530" i="3" s="1"/>
  <c r="E341" i="3"/>
  <c r="I341" i="3" s="1"/>
  <c r="H38" i="3"/>
  <c r="H36" i="3"/>
  <c r="E633" i="3"/>
  <c r="I296" i="3"/>
  <c r="E294" i="3"/>
  <c r="I294" i="3" s="1"/>
  <c r="G17" i="3"/>
  <c r="G13" i="3" s="1"/>
  <c r="G779" i="3"/>
  <c r="D50" i="3"/>
  <c r="D707" i="3"/>
  <c r="D703" i="3" s="1"/>
  <c r="F628" i="3"/>
  <c r="F624" i="3" s="1"/>
  <c r="F52" i="3"/>
  <c r="E33" i="3"/>
  <c r="G43" i="3"/>
  <c r="G45" i="3"/>
  <c r="I852" i="3"/>
  <c r="E851" i="3"/>
  <c r="I708" i="3"/>
  <c r="E834" i="3"/>
  <c r="I676" i="3"/>
  <c r="E675" i="3"/>
  <c r="E450" i="3"/>
  <c r="E446" i="3" s="1"/>
  <c r="E786" i="3"/>
  <c r="E406" i="3"/>
  <c r="E404" i="3"/>
  <c r="E574" i="3"/>
  <c r="I575" i="3"/>
  <c r="E330" i="3"/>
  <c r="E41" i="3"/>
  <c r="I162" i="3"/>
  <c r="G38" i="3"/>
  <c r="G36" i="3"/>
  <c r="I53" i="3"/>
  <c r="E739" i="3"/>
  <c r="E194" i="3"/>
  <c r="I195" i="3"/>
  <c r="E144" i="3"/>
  <c r="I145" i="3"/>
  <c r="H707" i="3"/>
  <c r="H703" i="3" s="1"/>
  <c r="I500" i="3"/>
  <c r="E499" i="3"/>
  <c r="I226" i="3"/>
  <c r="E225" i="3"/>
  <c r="D324" i="3"/>
  <c r="D320" i="3" s="1"/>
  <c r="I179" i="3"/>
  <c r="E178" i="3"/>
  <c r="I659" i="3"/>
  <c r="E658" i="3"/>
  <c r="I457" i="3"/>
  <c r="F410" i="3"/>
  <c r="H700" i="3"/>
  <c r="H623" i="3"/>
  <c r="I804" i="3"/>
  <c r="I544" i="3"/>
  <c r="E152" i="3"/>
  <c r="I81" i="3"/>
  <c r="E76" i="3"/>
  <c r="I76" i="3" s="1"/>
  <c r="H779" i="3"/>
  <c r="H702" i="3"/>
  <c r="I705" i="3"/>
  <c r="E704" i="3"/>
  <c r="I897" i="3"/>
  <c r="E374" i="3"/>
  <c r="I374" i="3" s="1"/>
  <c r="E372" i="3"/>
  <c r="I377" i="3"/>
  <c r="I247" i="3"/>
  <c r="E245" i="3"/>
  <c r="I245" i="3" s="1"/>
  <c r="E243" i="3"/>
  <c r="E48" i="3"/>
  <c r="I719" i="3"/>
  <c r="E717" i="3"/>
  <c r="I717" i="3" s="1"/>
  <c r="E715" i="3"/>
  <c r="I715" i="3" s="1"/>
  <c r="I643" i="3"/>
  <c r="E900" i="3"/>
  <c r="I900" i="3" s="1"/>
  <c r="I901" i="3"/>
  <c r="F327" i="3"/>
  <c r="F325" i="3"/>
  <c r="F324" i="3" s="1"/>
  <c r="F320" i="3" s="1"/>
  <c r="F702" i="3"/>
  <c r="I483" i="3"/>
  <c r="E482" i="3"/>
  <c r="I597" i="3"/>
  <c r="E596" i="3"/>
  <c r="E413" i="3"/>
  <c r="I413" i="3" s="1"/>
  <c r="H52" i="3"/>
  <c r="H50" i="3"/>
  <c r="I755" i="3"/>
  <c r="E754" i="3"/>
  <c r="E636" i="3"/>
  <c r="I636" i="3" s="1"/>
  <c r="E820" i="3"/>
  <c r="I820" i="3" s="1"/>
  <c r="E818" i="3"/>
  <c r="I818" i="3" s="1"/>
  <c r="I823" i="3"/>
  <c r="F707" i="3"/>
  <c r="F703" i="3" s="1"/>
  <c r="G628" i="3"/>
  <c r="G624" i="3" s="1"/>
  <c r="E115" i="3"/>
  <c r="I116" i="3"/>
  <c r="G147" i="3"/>
  <c r="G143" i="3" s="1"/>
  <c r="G324" i="3"/>
  <c r="G320" i="3" s="1"/>
  <c r="G52" i="3"/>
  <c r="G50" i="3"/>
  <c r="I19" i="3"/>
  <c r="E18" i="3"/>
  <c r="E638" i="3"/>
  <c r="I638" i="3" s="1"/>
  <c r="E727" i="3"/>
  <c r="I447" i="3"/>
  <c r="H628" i="3"/>
  <c r="H624" i="3" s="1"/>
  <c r="I579" i="3"/>
  <c r="I322" i="3"/>
  <c r="E321" i="3"/>
  <c r="E354" i="3"/>
  <c r="E157" i="3"/>
  <c r="I157" i="3" s="1"/>
  <c r="E155" i="3"/>
  <c r="I155" i="3" s="1"/>
  <c r="I159" i="3"/>
  <c r="I292" i="3"/>
  <c r="E291" i="3"/>
  <c r="I83" i="3"/>
  <c r="F453" i="3"/>
  <c r="I453" i="3" s="1"/>
  <c r="F451" i="3"/>
  <c r="F408" i="3"/>
  <c r="E547" i="3"/>
  <c r="I547" i="3" s="1"/>
  <c r="I548" i="3"/>
  <c r="I414" i="3"/>
  <c r="E46" i="3"/>
  <c r="I46" i="3" s="1"/>
  <c r="I455" i="3"/>
  <c r="I275" i="3"/>
  <c r="E274" i="3"/>
  <c r="D45" i="3"/>
  <c r="D43" i="3"/>
  <c r="D35" i="3" s="1"/>
  <c r="D31" i="3" s="1"/>
  <c r="D60" i="3" s="1"/>
  <c r="E643" i="2"/>
  <c r="I643" i="2" s="1"/>
  <c r="E658" i="2"/>
  <c r="E406" i="2"/>
  <c r="H68" i="2"/>
  <c r="H64" i="2" s="1"/>
  <c r="H45" i="2"/>
  <c r="G140" i="2"/>
  <c r="I48" i="2"/>
  <c r="H524" i="2"/>
  <c r="F700" i="2"/>
  <c r="D707" i="2"/>
  <c r="D703" i="2" s="1"/>
  <c r="H707" i="2"/>
  <c r="H703" i="2" s="1"/>
  <c r="F396" i="2"/>
  <c r="F628" i="2"/>
  <c r="F624" i="2" s="1"/>
  <c r="D702" i="2"/>
  <c r="D17" i="2"/>
  <c r="D13" i="2" s="1"/>
  <c r="E834" i="2"/>
  <c r="I834" i="2" s="1"/>
  <c r="D779" i="2"/>
  <c r="D524" i="2"/>
  <c r="D64" i="2"/>
  <c r="G403" i="2"/>
  <c r="G399" i="2" s="1"/>
  <c r="G147" i="2"/>
  <c r="G143" i="2" s="1"/>
  <c r="D68" i="2"/>
  <c r="C41" i="2"/>
  <c r="C36" i="2" s="1"/>
  <c r="H403" i="2"/>
  <c r="H399" i="2" s="1"/>
  <c r="I195" i="2"/>
  <c r="H628" i="2"/>
  <c r="H624" i="2" s="1"/>
  <c r="C396" i="2"/>
  <c r="E153" i="2"/>
  <c r="I153" i="2" s="1"/>
  <c r="C148" i="2"/>
  <c r="C147" i="2" s="1"/>
  <c r="C143" i="2" s="1"/>
  <c r="D36" i="2"/>
  <c r="I245" i="2"/>
  <c r="G36" i="2"/>
  <c r="G35" i="2" s="1"/>
  <c r="G31" i="2" s="1"/>
  <c r="G60" i="2" s="1"/>
  <c r="D876" i="2"/>
  <c r="F398" i="2"/>
  <c r="I530" i="2"/>
  <c r="I46" i="2"/>
  <c r="E645" i="2"/>
  <c r="I645" i="2" s="1"/>
  <c r="H572" i="2"/>
  <c r="I636" i="2"/>
  <c r="I243" i="2"/>
  <c r="H43" i="2"/>
  <c r="C17" i="2"/>
  <c r="C13" i="2" s="1"/>
  <c r="E341" i="2"/>
  <c r="E22" i="2"/>
  <c r="I22" i="2" s="1"/>
  <c r="D43" i="2"/>
  <c r="E71" i="2"/>
  <c r="I71" i="2" s="1"/>
  <c r="C43" i="2"/>
  <c r="C876" i="2"/>
  <c r="E40" i="2"/>
  <c r="C38" i="2"/>
  <c r="E830" i="2"/>
  <c r="E704" i="2"/>
  <c r="I705" i="2"/>
  <c r="H52" i="2"/>
  <c r="H50" i="2"/>
  <c r="D219" i="2"/>
  <c r="D142" i="2"/>
  <c r="E900" i="2"/>
  <c r="I901" i="2"/>
  <c r="I804" i="2"/>
  <c r="I852" i="2"/>
  <c r="C572" i="2"/>
  <c r="C398" i="2"/>
  <c r="F456" i="2"/>
  <c r="E450" i="2"/>
  <c r="I322" i="2"/>
  <c r="E321" i="2"/>
  <c r="I638" i="2"/>
  <c r="I447" i="2"/>
  <c r="E428" i="2"/>
  <c r="I429" i="2"/>
  <c r="F327" i="2"/>
  <c r="F325" i="2"/>
  <c r="F324" i="2" s="1"/>
  <c r="F320" i="2" s="1"/>
  <c r="E411" i="2"/>
  <c r="I411" i="2" s="1"/>
  <c r="I152" i="2"/>
  <c r="C32" i="2"/>
  <c r="E33" i="2"/>
  <c r="E164" i="2"/>
  <c r="I164" i="2" s="1"/>
  <c r="E162" i="2"/>
  <c r="I162" i="2" s="1"/>
  <c r="I166" i="2"/>
  <c r="E39" i="2"/>
  <c r="I39" i="2" s="1"/>
  <c r="I151" i="2"/>
  <c r="E98" i="2"/>
  <c r="I99" i="2"/>
  <c r="E726" i="2"/>
  <c r="C724" i="2"/>
  <c r="C722" i="2"/>
  <c r="C54" i="2"/>
  <c r="E482" i="2"/>
  <c r="E339" i="2"/>
  <c r="I339" i="2" s="1"/>
  <c r="D38" i="2"/>
  <c r="F45" i="2"/>
  <c r="E868" i="2"/>
  <c r="I868" i="2" s="1"/>
  <c r="E866" i="2"/>
  <c r="I866" i="2" s="1"/>
  <c r="I870" i="2"/>
  <c r="E757" i="2"/>
  <c r="I757" i="2" s="1"/>
  <c r="E755" i="2"/>
  <c r="I760" i="2"/>
  <c r="F724" i="2"/>
  <c r="F722" i="2"/>
  <c r="F707" i="2" s="1"/>
  <c r="F703" i="2" s="1"/>
  <c r="F54" i="2"/>
  <c r="I719" i="2"/>
  <c r="E717" i="2"/>
  <c r="I717" i="2" s="1"/>
  <c r="E715" i="2"/>
  <c r="I715" i="2" s="1"/>
  <c r="I676" i="2"/>
  <c r="E675" i="2"/>
  <c r="C628" i="2"/>
  <c r="C624" i="2" s="1"/>
  <c r="C707" i="2"/>
  <c r="C703" i="2" s="1"/>
  <c r="E631" i="2"/>
  <c r="I631" i="2" s="1"/>
  <c r="E629" i="2"/>
  <c r="I633" i="2"/>
  <c r="H621" i="2"/>
  <c r="I500" i="2"/>
  <c r="E499" i="2"/>
  <c r="F455" i="2"/>
  <c r="H398" i="2"/>
  <c r="F267" i="2"/>
  <c r="E177" i="2"/>
  <c r="I178" i="2"/>
  <c r="I159" i="2"/>
  <c r="E157" i="2"/>
  <c r="I157" i="2" s="1"/>
  <c r="E155" i="2"/>
  <c r="I155" i="2" s="1"/>
  <c r="I80" i="2"/>
  <c r="E78" i="2"/>
  <c r="I78" i="2" s="1"/>
  <c r="E76" i="2"/>
  <c r="I76" i="2" s="1"/>
  <c r="E413" i="2"/>
  <c r="I413" i="2" s="1"/>
  <c r="I342" i="2"/>
  <c r="E53" i="2"/>
  <c r="I53" i="2" s="1"/>
  <c r="E242" i="2"/>
  <c r="D147" i="2"/>
  <c r="D143" i="2" s="1"/>
  <c r="I69" i="2"/>
  <c r="G324" i="2"/>
  <c r="G320" i="2" s="1"/>
  <c r="F316" i="2"/>
  <c r="I822" i="2"/>
  <c r="E820" i="2"/>
  <c r="I820" i="2" s="1"/>
  <c r="E818" i="2"/>
  <c r="I818" i="2" s="1"/>
  <c r="E274" i="2"/>
  <c r="F147" i="2"/>
  <c r="F143" i="2" s="1"/>
  <c r="I144" i="2"/>
  <c r="E45" i="2"/>
  <c r="I45" i="2" s="1"/>
  <c r="E43" i="2"/>
  <c r="I47" i="2"/>
  <c r="I65" i="2"/>
  <c r="I580" i="2"/>
  <c r="E579" i="2"/>
  <c r="I548" i="2"/>
  <c r="E547" i="2"/>
  <c r="E291" i="2"/>
  <c r="I292" i="2"/>
  <c r="E85" i="2"/>
  <c r="I85" i="2" s="1"/>
  <c r="E83" i="2"/>
  <c r="I83" i="2" s="1"/>
  <c r="I87" i="2"/>
  <c r="E18" i="2"/>
  <c r="I19" i="2"/>
  <c r="I786" i="2"/>
  <c r="E782" i="2"/>
  <c r="I884" i="2"/>
  <c r="E883" i="2"/>
  <c r="F410" i="2"/>
  <c r="I457" i="2"/>
  <c r="I422" i="2"/>
  <c r="E420" i="2"/>
  <c r="I420" i="2" s="1"/>
  <c r="E418" i="2"/>
  <c r="I418" i="2" s="1"/>
  <c r="I593" i="2"/>
  <c r="E592" i="2"/>
  <c r="I592" i="2" s="1"/>
  <c r="C325" i="2"/>
  <c r="C324" i="2" s="1"/>
  <c r="C320" i="2" s="1"/>
  <c r="C327" i="2"/>
  <c r="E329" i="2"/>
  <c r="E225" i="2"/>
  <c r="E736" i="2"/>
  <c r="C733" i="2"/>
  <c r="C732" i="2" s="1"/>
  <c r="G707" i="2"/>
  <c r="G703" i="2" s="1"/>
  <c r="I739" i="2"/>
  <c r="E738" i="2"/>
  <c r="I712" i="2"/>
  <c r="E710" i="2"/>
  <c r="I710" i="2" s="1"/>
  <c r="E708" i="2"/>
  <c r="D628" i="2"/>
  <c r="D624" i="2" s="1"/>
  <c r="G572" i="2"/>
  <c r="G398" i="2"/>
  <c r="I658" i="2"/>
  <c r="E654" i="2"/>
  <c r="E526" i="2"/>
  <c r="I372" i="2"/>
  <c r="E371" i="2"/>
  <c r="I336" i="2"/>
  <c r="E332" i="2"/>
  <c r="I332" i="2" s="1"/>
  <c r="E334" i="2"/>
  <c r="I334" i="2" s="1"/>
  <c r="D398" i="2"/>
  <c r="I350" i="2"/>
  <c r="E349" i="2"/>
  <c r="I202" i="2"/>
  <c r="E194" i="2"/>
  <c r="D52" i="2"/>
  <c r="D50" i="2"/>
  <c r="E111" i="2"/>
  <c r="I111" i="2" s="1"/>
  <c r="I341" i="2"/>
  <c r="C199" i="1"/>
  <c r="C200" i="1"/>
  <c r="H35" i="3" l="1"/>
  <c r="H31" i="3" s="1"/>
  <c r="H60" i="3" s="1"/>
  <c r="E879" i="3"/>
  <c r="E878" i="3" s="1"/>
  <c r="G35" i="3"/>
  <c r="G31" i="3" s="1"/>
  <c r="G60" i="3" s="1"/>
  <c r="I33" i="3"/>
  <c r="E32" i="3"/>
  <c r="I32" i="3" s="1"/>
  <c r="E543" i="3"/>
  <c r="I543" i="3" s="1"/>
  <c r="I633" i="3"/>
  <c r="E631" i="3"/>
  <c r="I631" i="3" s="1"/>
  <c r="E629" i="3"/>
  <c r="I629" i="3" s="1"/>
  <c r="E94" i="3"/>
  <c r="I94" i="3" s="1"/>
  <c r="E526" i="3"/>
  <c r="I526" i="3" s="1"/>
  <c r="E803" i="3"/>
  <c r="I803" i="3" s="1"/>
  <c r="I41" i="3"/>
  <c r="I879" i="3"/>
  <c r="E475" i="3"/>
  <c r="I574" i="3"/>
  <c r="I834" i="3"/>
  <c r="E830" i="3"/>
  <c r="E68" i="3"/>
  <c r="E371" i="3"/>
  <c r="I372" i="3"/>
  <c r="I658" i="3"/>
  <c r="E654" i="3"/>
  <c r="I225" i="3"/>
  <c r="E221" i="3"/>
  <c r="I144" i="3"/>
  <c r="E403" i="3"/>
  <c r="F406" i="3"/>
  <c r="F404" i="3"/>
  <c r="F403" i="3" s="1"/>
  <c r="F399" i="3" s="1"/>
  <c r="F40" i="3"/>
  <c r="I354" i="3"/>
  <c r="E350" i="3"/>
  <c r="I727" i="3"/>
  <c r="E722" i="3"/>
  <c r="I722" i="3" s="1"/>
  <c r="E724" i="3"/>
  <c r="I724" i="3" s="1"/>
  <c r="I596" i="3"/>
  <c r="E592" i="3"/>
  <c r="I592" i="3" s="1"/>
  <c r="I321" i="3"/>
  <c r="I786" i="3"/>
  <c r="E782" i="3"/>
  <c r="E896" i="3"/>
  <c r="I896" i="3" s="1"/>
  <c r="E177" i="3"/>
  <c r="I178" i="3"/>
  <c r="I851" i="3"/>
  <c r="E847" i="3"/>
  <c r="I847" i="3" s="1"/>
  <c r="I18" i="3"/>
  <c r="E17" i="3"/>
  <c r="I482" i="3"/>
  <c r="E478" i="3"/>
  <c r="I243" i="3"/>
  <c r="E242" i="3"/>
  <c r="I704" i="3"/>
  <c r="I499" i="3"/>
  <c r="E495" i="3"/>
  <c r="I495" i="3" s="1"/>
  <c r="E738" i="3"/>
  <c r="I739" i="3"/>
  <c r="E55" i="3"/>
  <c r="I406" i="3"/>
  <c r="I194" i="3"/>
  <c r="E190" i="3"/>
  <c r="I190" i="3" s="1"/>
  <c r="I274" i="3"/>
  <c r="E270" i="3"/>
  <c r="I291" i="3"/>
  <c r="E287" i="3"/>
  <c r="I287" i="3" s="1"/>
  <c r="I115" i="3"/>
  <c r="E111" i="3"/>
  <c r="I111" i="3" s="1"/>
  <c r="I754" i="3"/>
  <c r="E750" i="3"/>
  <c r="I750" i="3" s="1"/>
  <c r="I152" i="3"/>
  <c r="E150" i="3"/>
  <c r="I150" i="3" s="1"/>
  <c r="E148" i="3"/>
  <c r="I330" i="3"/>
  <c r="E325" i="3"/>
  <c r="E327" i="3"/>
  <c r="I327" i="3" s="1"/>
  <c r="I675" i="3"/>
  <c r="E671" i="3"/>
  <c r="I671" i="3" s="1"/>
  <c r="I48" i="3"/>
  <c r="E45" i="3"/>
  <c r="I45" i="3" s="1"/>
  <c r="E43" i="3"/>
  <c r="I43" i="3" s="1"/>
  <c r="F450" i="3"/>
  <c r="F446" i="3" s="1"/>
  <c r="F475" i="3" s="1"/>
  <c r="I451" i="3"/>
  <c r="I408" i="3"/>
  <c r="E40" i="3"/>
  <c r="F42" i="3"/>
  <c r="I42" i="3" s="1"/>
  <c r="I410" i="3"/>
  <c r="E150" i="2"/>
  <c r="I150" i="2" s="1"/>
  <c r="E403" i="2"/>
  <c r="E148" i="2"/>
  <c r="I148" i="2" s="1"/>
  <c r="D35" i="2"/>
  <c r="D31" i="2" s="1"/>
  <c r="D60" i="2" s="1"/>
  <c r="H35" i="2"/>
  <c r="H31" i="2" s="1"/>
  <c r="H60" i="2" s="1"/>
  <c r="E41" i="2"/>
  <c r="E36" i="2" s="1"/>
  <c r="I43" i="2"/>
  <c r="I755" i="2"/>
  <c r="E754" i="2"/>
  <c r="I482" i="2"/>
  <c r="E478" i="2"/>
  <c r="E32" i="2"/>
  <c r="I33" i="2"/>
  <c r="E653" i="2"/>
  <c r="I654" i="2"/>
  <c r="I225" i="2"/>
  <c r="E221" i="2"/>
  <c r="I579" i="2"/>
  <c r="E575" i="2"/>
  <c r="E68" i="2"/>
  <c r="E54" i="2"/>
  <c r="C52" i="2"/>
  <c r="C50" i="2"/>
  <c r="C35" i="2" s="1"/>
  <c r="C31" i="2" s="1"/>
  <c r="C60" i="2" s="1"/>
  <c r="I428" i="2"/>
  <c r="I456" i="2"/>
  <c r="F409" i="2"/>
  <c r="E851" i="2"/>
  <c r="I704" i="2"/>
  <c r="E399" i="2"/>
  <c r="I883" i="2"/>
  <c r="E879" i="2"/>
  <c r="I291" i="2"/>
  <c r="E287" i="2"/>
  <c r="I287" i="2" s="1"/>
  <c r="I274" i="2"/>
  <c r="E270" i="2"/>
  <c r="E724" i="2"/>
  <c r="I724" i="2" s="1"/>
  <c r="E722" i="2"/>
  <c r="I722" i="2" s="1"/>
  <c r="I726" i="2"/>
  <c r="E319" i="2"/>
  <c r="I319" i="2" s="1"/>
  <c r="I349" i="2"/>
  <c r="I371" i="2"/>
  <c r="E367" i="2"/>
  <c r="I367" i="2" s="1"/>
  <c r="E327" i="2"/>
  <c r="I327" i="2" s="1"/>
  <c r="I329" i="2"/>
  <c r="E325" i="2"/>
  <c r="E781" i="2"/>
  <c r="I782" i="2"/>
  <c r="I18" i="2"/>
  <c r="E17" i="2"/>
  <c r="F408" i="2"/>
  <c r="F453" i="2"/>
  <c r="I453" i="2" s="1"/>
  <c r="F451" i="2"/>
  <c r="I455" i="2"/>
  <c r="I98" i="2"/>
  <c r="E94" i="2"/>
  <c r="I321" i="2"/>
  <c r="I900" i="2"/>
  <c r="E896" i="2"/>
  <c r="I896" i="2" s="1"/>
  <c r="E829" i="2"/>
  <c r="I830" i="2"/>
  <c r="E38" i="2"/>
  <c r="E525" i="2"/>
  <c r="I526" i="2"/>
  <c r="F52" i="2"/>
  <c r="F50" i="2"/>
  <c r="I194" i="2"/>
  <c r="E190" i="2"/>
  <c r="I190" i="2" s="1"/>
  <c r="E707" i="2"/>
  <c r="I707" i="2" s="1"/>
  <c r="I708" i="2"/>
  <c r="E737" i="2"/>
  <c r="I737" i="2" s="1"/>
  <c r="I738" i="2"/>
  <c r="C779" i="2"/>
  <c r="C702" i="2"/>
  <c r="F42" i="2"/>
  <c r="I42" i="2" s="1"/>
  <c r="I410" i="2"/>
  <c r="I547" i="2"/>
  <c r="E543" i="2"/>
  <c r="I543" i="2" s="1"/>
  <c r="I242" i="2"/>
  <c r="E238" i="2"/>
  <c r="I238" i="2" s="1"/>
  <c r="I177" i="2"/>
  <c r="E173" i="2"/>
  <c r="I499" i="2"/>
  <c r="E495" i="2"/>
  <c r="I495" i="2" s="1"/>
  <c r="I629" i="2"/>
  <c r="E628" i="2"/>
  <c r="I675" i="2"/>
  <c r="E671" i="2"/>
  <c r="I671" i="2" s="1"/>
  <c r="E147" i="2"/>
  <c r="E446" i="2"/>
  <c r="E803" i="2"/>
  <c r="I736" i="2"/>
  <c r="E126" i="1"/>
  <c r="C660" i="1"/>
  <c r="C655" i="1"/>
  <c r="C353" i="1"/>
  <c r="C356" i="1"/>
  <c r="L176" i="1"/>
  <c r="C176" i="1" s="1"/>
  <c r="L178" i="1"/>
  <c r="C179" i="1" s="1"/>
  <c r="E799" i="3" l="1"/>
  <c r="I799" i="3" s="1"/>
  <c r="E707" i="3"/>
  <c r="E93" i="3"/>
  <c r="I450" i="3"/>
  <c r="E525" i="3"/>
  <c r="I525" i="3" s="1"/>
  <c r="E628" i="3"/>
  <c r="I628" i="3" s="1"/>
  <c r="I55" i="3"/>
  <c r="E52" i="3"/>
  <c r="I52" i="3" s="1"/>
  <c r="E50" i="3"/>
  <c r="I50" i="3" s="1"/>
  <c r="I830" i="3"/>
  <c r="E829" i="3"/>
  <c r="E653" i="3"/>
  <c r="I654" i="3"/>
  <c r="I242" i="3"/>
  <c r="E238" i="3"/>
  <c r="I238" i="3" s="1"/>
  <c r="I404" i="3"/>
  <c r="I475" i="3"/>
  <c r="I325" i="3"/>
  <c r="E324" i="3"/>
  <c r="I148" i="3"/>
  <c r="E147" i="3"/>
  <c r="E781" i="3"/>
  <c r="I782" i="3"/>
  <c r="I403" i="3"/>
  <c r="E399" i="3"/>
  <c r="I399" i="3" s="1"/>
  <c r="I738" i="3"/>
  <c r="E737" i="3"/>
  <c r="I478" i="3"/>
  <c r="E477" i="3"/>
  <c r="I350" i="3"/>
  <c r="E349" i="3"/>
  <c r="I446" i="3"/>
  <c r="E621" i="3"/>
  <c r="I621" i="3" s="1"/>
  <c r="E269" i="3"/>
  <c r="I270" i="3"/>
  <c r="I40" i="3"/>
  <c r="E38" i="3"/>
  <c r="E36" i="3"/>
  <c r="I177" i="3"/>
  <c r="E173" i="3"/>
  <c r="I371" i="3"/>
  <c r="E367" i="3"/>
  <c r="I367" i="3" s="1"/>
  <c r="E925" i="3"/>
  <c r="I925" i="3" s="1"/>
  <c r="I878" i="3"/>
  <c r="E140" i="3"/>
  <c r="I140" i="3" s="1"/>
  <c r="E63" i="3"/>
  <c r="I63" i="3" s="1"/>
  <c r="I93" i="3"/>
  <c r="I17" i="3"/>
  <c r="E13" i="3"/>
  <c r="F38" i="3"/>
  <c r="F36" i="3"/>
  <c r="F35" i="3" s="1"/>
  <c r="F31" i="3" s="1"/>
  <c r="F60" i="3" s="1"/>
  <c r="I221" i="3"/>
  <c r="E220" i="3"/>
  <c r="I68" i="3"/>
  <c r="E64" i="3"/>
  <c r="I64" i="3" s="1"/>
  <c r="E703" i="2"/>
  <c r="I703" i="2" s="1"/>
  <c r="I17" i="2"/>
  <c r="E13" i="2"/>
  <c r="I879" i="2"/>
  <c r="E878" i="2"/>
  <c r="I68" i="2"/>
  <c r="E64" i="2"/>
  <c r="I64" i="2" s="1"/>
  <c r="I754" i="2"/>
  <c r="E750" i="2"/>
  <c r="I750" i="2" s="1"/>
  <c r="I628" i="2"/>
  <c r="E624" i="2"/>
  <c r="I624" i="2" s="1"/>
  <c r="I147" i="2"/>
  <c r="E143" i="2"/>
  <c r="I143" i="2" s="1"/>
  <c r="E93" i="2"/>
  <c r="I94" i="2"/>
  <c r="I851" i="2"/>
  <c r="E847" i="2"/>
  <c r="I847" i="2" s="1"/>
  <c r="E623" i="2"/>
  <c r="I623" i="2" s="1"/>
  <c r="I653" i="2"/>
  <c r="E700" i="2"/>
  <c r="I700" i="2" s="1"/>
  <c r="E477" i="2"/>
  <c r="I478" i="2"/>
  <c r="E324" i="2"/>
  <c r="I325" i="2"/>
  <c r="E269" i="2"/>
  <c r="I270" i="2"/>
  <c r="I803" i="2"/>
  <c r="E799" i="2"/>
  <c r="I799" i="2" s="1"/>
  <c r="F406" i="2"/>
  <c r="I406" i="2" s="1"/>
  <c r="F404" i="2"/>
  <c r="I408" i="2"/>
  <c r="F40" i="2"/>
  <c r="I781" i="2"/>
  <c r="E396" i="2"/>
  <c r="I396" i="2" s="1"/>
  <c r="I409" i="2"/>
  <c r="F41" i="2"/>
  <c r="I41" i="2" s="1"/>
  <c r="E475" i="2"/>
  <c r="I54" i="2"/>
  <c r="E52" i="2"/>
  <c r="I52" i="2" s="1"/>
  <c r="E50" i="2"/>
  <c r="I50" i="2" s="1"/>
  <c r="E220" i="2"/>
  <c r="I221" i="2"/>
  <c r="I525" i="2"/>
  <c r="E572" i="2"/>
  <c r="I572" i="2" s="1"/>
  <c r="E733" i="2"/>
  <c r="E172" i="2"/>
  <c r="I173" i="2"/>
  <c r="I829" i="2"/>
  <c r="F450" i="2"/>
  <c r="I451" i="2"/>
  <c r="I575" i="2"/>
  <c r="E574" i="2"/>
  <c r="I32" i="2"/>
  <c r="E352" i="1"/>
  <c r="I352" i="1" s="1"/>
  <c r="E572" i="3" l="1"/>
  <c r="I572" i="3" s="1"/>
  <c r="I707" i="3"/>
  <c r="E703" i="3"/>
  <c r="I703" i="3" s="1"/>
  <c r="E624" i="3"/>
  <c r="I624" i="3" s="1"/>
  <c r="I13" i="3"/>
  <c r="I737" i="3"/>
  <c r="E733" i="3"/>
  <c r="I324" i="3"/>
  <c r="E320" i="3"/>
  <c r="I320" i="3" s="1"/>
  <c r="I829" i="3"/>
  <c r="E876" i="3"/>
  <c r="I876" i="3" s="1"/>
  <c r="E700" i="3"/>
  <c r="I700" i="3" s="1"/>
  <c r="I653" i="3"/>
  <c r="E623" i="3"/>
  <c r="I623" i="3" s="1"/>
  <c r="I36" i="3"/>
  <c r="E35" i="3"/>
  <c r="E172" i="3"/>
  <c r="I173" i="3"/>
  <c r="E267" i="3"/>
  <c r="I267" i="3" s="1"/>
  <c r="I220" i="3"/>
  <c r="I38" i="3"/>
  <c r="I349" i="3"/>
  <c r="E319" i="3"/>
  <c r="I319" i="3" s="1"/>
  <c r="E396" i="3"/>
  <c r="I396" i="3" s="1"/>
  <c r="E316" i="3"/>
  <c r="I316" i="3" s="1"/>
  <c r="I269" i="3"/>
  <c r="E828" i="3"/>
  <c r="I828" i="3" s="1"/>
  <c r="I781" i="3"/>
  <c r="I477" i="3"/>
  <c r="E524" i="3"/>
  <c r="I524" i="3" s="1"/>
  <c r="E398" i="3"/>
  <c r="I398" i="3" s="1"/>
  <c r="I147" i="3"/>
  <c r="E143" i="3"/>
  <c r="I143" i="3" s="1"/>
  <c r="F38" i="2"/>
  <c r="I38" i="2" s="1"/>
  <c r="F36" i="2"/>
  <c r="I40" i="2"/>
  <c r="I269" i="2"/>
  <c r="E316" i="2"/>
  <c r="I316" i="2" s="1"/>
  <c r="E524" i="2"/>
  <c r="I524" i="2" s="1"/>
  <c r="I477" i="2"/>
  <c r="E398" i="2"/>
  <c r="I398" i="2" s="1"/>
  <c r="I93" i="2"/>
  <c r="E140" i="2"/>
  <c r="I140" i="2" s="1"/>
  <c r="E63" i="2"/>
  <c r="I63" i="2" s="1"/>
  <c r="F446" i="2"/>
  <c r="I450" i="2"/>
  <c r="E219" i="2"/>
  <c r="I219" i="2" s="1"/>
  <c r="I172" i="2"/>
  <c r="E142" i="2"/>
  <c r="I142" i="2" s="1"/>
  <c r="E35" i="2"/>
  <c r="I13" i="2"/>
  <c r="E621" i="2"/>
  <c r="I621" i="2" s="1"/>
  <c r="I574" i="2"/>
  <c r="E876" i="2"/>
  <c r="I876" i="2" s="1"/>
  <c r="E732" i="2"/>
  <c r="I733" i="2"/>
  <c r="E267" i="2"/>
  <c r="I267" i="2" s="1"/>
  <c r="I220" i="2"/>
  <c r="E828" i="2"/>
  <c r="I828" i="2" s="1"/>
  <c r="F403" i="2"/>
  <c r="I404" i="2"/>
  <c r="I324" i="2"/>
  <c r="E320" i="2"/>
  <c r="I320" i="2" s="1"/>
  <c r="E925" i="2"/>
  <c r="I925" i="2" s="1"/>
  <c r="I878" i="2"/>
  <c r="F376" i="1"/>
  <c r="F329" i="1" s="1"/>
  <c r="E219" i="3" l="1"/>
  <c r="I219" i="3" s="1"/>
  <c r="I172" i="3"/>
  <c r="E142" i="3"/>
  <c r="I142" i="3" s="1"/>
  <c r="I733" i="3"/>
  <c r="E732" i="3"/>
  <c r="I35" i="3"/>
  <c r="E31" i="3"/>
  <c r="F475" i="2"/>
  <c r="I475" i="2" s="1"/>
  <c r="I446" i="2"/>
  <c r="E779" i="2"/>
  <c r="I779" i="2" s="1"/>
  <c r="I732" i="2"/>
  <c r="E702" i="2"/>
  <c r="I702" i="2" s="1"/>
  <c r="F399" i="2"/>
  <c r="I399" i="2" s="1"/>
  <c r="I403" i="2"/>
  <c r="F35" i="2"/>
  <c r="F31" i="2" s="1"/>
  <c r="F60" i="2" s="1"/>
  <c r="I36" i="2"/>
  <c r="E31" i="2"/>
  <c r="D930" i="1"/>
  <c r="C24" i="1"/>
  <c r="I732" i="3" l="1"/>
  <c r="E779" i="3"/>
  <c r="I779" i="3" s="1"/>
  <c r="E702" i="3"/>
  <c r="I702" i="3" s="1"/>
  <c r="I31" i="3"/>
  <c r="E60" i="3"/>
  <c r="I60" i="3" s="1"/>
  <c r="I35" i="2"/>
  <c r="I31" i="2"/>
  <c r="E60" i="2"/>
  <c r="I60" i="2" s="1"/>
  <c r="F377" i="1"/>
  <c r="F353" i="1"/>
  <c r="F351" i="1"/>
  <c r="D935" i="1"/>
  <c r="D934" i="1"/>
  <c r="E918" i="1" l="1"/>
  <c r="E911" i="1"/>
  <c r="E814" i="1"/>
  <c r="E807" i="1"/>
  <c r="E600" i="1"/>
  <c r="E302" i="1"/>
  <c r="E309" i="1"/>
  <c r="E382" i="1"/>
  <c r="E389" i="1"/>
  <c r="E454" i="1"/>
  <c r="E461" i="1"/>
  <c r="E468" i="1"/>
  <c r="E510" i="1"/>
  <c r="E503" i="1"/>
  <c r="E517" i="1"/>
  <c r="E551" i="1"/>
  <c r="E558" i="1"/>
  <c r="E565" i="1"/>
  <c r="E607" i="1"/>
  <c r="E614" i="1"/>
  <c r="E679" i="1"/>
  <c r="E686" i="1"/>
  <c r="E693" i="1"/>
  <c r="E758" i="1"/>
  <c r="E765" i="1"/>
  <c r="E772" i="1"/>
  <c r="E821" i="1"/>
  <c r="E862" i="1"/>
  <c r="E855" i="1"/>
  <c r="E904" i="1"/>
  <c r="E869" i="1"/>
  <c r="C854" i="1"/>
  <c r="C871" i="1"/>
  <c r="C870" i="1"/>
  <c r="C845" i="1"/>
  <c r="C844" i="1"/>
  <c r="J735" i="1"/>
  <c r="C760" i="1"/>
  <c r="C759" i="1"/>
  <c r="C906" i="1"/>
  <c r="C905" i="1"/>
  <c r="C681" i="1"/>
  <c r="C680" i="1"/>
  <c r="F356" i="1"/>
  <c r="F355" i="1" s="1"/>
  <c r="E375" i="1"/>
  <c r="C377" i="1"/>
  <c r="C376" i="1"/>
  <c r="C355" i="1"/>
  <c r="K736" i="1" l="1"/>
  <c r="C736" i="1" s="1"/>
  <c r="E736" i="1" s="1"/>
  <c r="I736" i="1" s="1"/>
  <c r="K739" i="1"/>
  <c r="C739" i="1" s="1"/>
  <c r="E295" i="1"/>
  <c r="I295" i="1" s="1"/>
  <c r="C271" i="1"/>
  <c r="E271" i="1" s="1"/>
  <c r="I271" i="1" s="1"/>
  <c r="C297" i="1"/>
  <c r="E297" i="1" s="1"/>
  <c r="I297" i="1" s="1"/>
  <c r="C296" i="1"/>
  <c r="E296" i="1" s="1"/>
  <c r="I296" i="1" s="1"/>
  <c r="C222" i="1"/>
  <c r="F200" i="1"/>
  <c r="F199" i="1"/>
  <c r="F179" i="1"/>
  <c r="F176" i="1"/>
  <c r="F174" i="1"/>
  <c r="E198" i="1"/>
  <c r="I198" i="1" s="1"/>
  <c r="E200" i="1"/>
  <c r="E176" i="1"/>
  <c r="H252" i="1"/>
  <c r="G252" i="1"/>
  <c r="F252" i="1"/>
  <c r="D252" i="1"/>
  <c r="C252" i="1"/>
  <c r="H250" i="1"/>
  <c r="G250" i="1"/>
  <c r="F250" i="1"/>
  <c r="D250" i="1"/>
  <c r="C250" i="1"/>
  <c r="E249" i="1"/>
  <c r="I249" i="1" s="1"/>
  <c r="E248" i="1"/>
  <c r="E247" i="1"/>
  <c r="C246" i="1"/>
  <c r="C151" i="1" s="1"/>
  <c r="H245" i="1"/>
  <c r="G245" i="1"/>
  <c r="D245" i="1"/>
  <c r="H243" i="1"/>
  <c r="G243" i="1"/>
  <c r="D243" i="1"/>
  <c r="E240" i="1"/>
  <c r="E239" i="1" s="1"/>
  <c r="H239" i="1"/>
  <c r="G239" i="1"/>
  <c r="F239" i="1"/>
  <c r="D239" i="1"/>
  <c r="C239" i="1"/>
  <c r="E237" i="1"/>
  <c r="E236" i="1"/>
  <c r="I236" i="1" s="1"/>
  <c r="E235" i="1"/>
  <c r="I235" i="1" s="1"/>
  <c r="H234" i="1"/>
  <c r="G234" i="1"/>
  <c r="F234" i="1"/>
  <c r="D234" i="1"/>
  <c r="C234" i="1"/>
  <c r="E233" i="1"/>
  <c r="I233" i="1" s="1"/>
  <c r="E232" i="1"/>
  <c r="I232" i="1" s="1"/>
  <c r="E231" i="1"/>
  <c r="I231" i="1" s="1"/>
  <c r="H230" i="1"/>
  <c r="G230" i="1"/>
  <c r="F230" i="1"/>
  <c r="D230" i="1"/>
  <c r="C230" i="1"/>
  <c r="E229" i="1"/>
  <c r="I229" i="1" s="1"/>
  <c r="E228" i="1"/>
  <c r="I228" i="1" s="1"/>
  <c r="F226" i="1"/>
  <c r="E227" i="1"/>
  <c r="H226" i="1"/>
  <c r="G226" i="1"/>
  <c r="D226" i="1"/>
  <c r="E224" i="1"/>
  <c r="E223" i="1"/>
  <c r="I223" i="1" s="1"/>
  <c r="F20" i="1"/>
  <c r="D16" i="1"/>
  <c r="D14" i="1"/>
  <c r="C127" i="1"/>
  <c r="E127" i="1" s="1"/>
  <c r="I127" i="1" s="1"/>
  <c r="C23" i="1"/>
  <c r="I30" i="1"/>
  <c r="I34" i="1"/>
  <c r="I37" i="1"/>
  <c r="I44" i="1"/>
  <c r="I51" i="1"/>
  <c r="I57" i="1"/>
  <c r="I59" i="1"/>
  <c r="I61" i="1"/>
  <c r="I62" i="1"/>
  <c r="I67" i="1"/>
  <c r="I70" i="1"/>
  <c r="I77" i="1"/>
  <c r="I84" i="1"/>
  <c r="I90" i="1"/>
  <c r="I92" i="1"/>
  <c r="I114" i="1"/>
  <c r="I117" i="1"/>
  <c r="I119" i="1"/>
  <c r="I124" i="1"/>
  <c r="I126" i="1"/>
  <c r="I131" i="1"/>
  <c r="I133" i="1"/>
  <c r="I137" i="1"/>
  <c r="I139" i="1"/>
  <c r="I141" i="1"/>
  <c r="I146" i="1"/>
  <c r="I149" i="1"/>
  <c r="I156" i="1"/>
  <c r="I163" i="1"/>
  <c r="I169" i="1"/>
  <c r="I171" i="1"/>
  <c r="I193" i="1"/>
  <c r="I196" i="1"/>
  <c r="I203" i="1"/>
  <c r="I205" i="1"/>
  <c r="I210" i="1"/>
  <c r="I212" i="1"/>
  <c r="I216" i="1"/>
  <c r="I218" i="1"/>
  <c r="I241" i="1"/>
  <c r="I244" i="1"/>
  <c r="I251" i="1"/>
  <c r="I253" i="1"/>
  <c r="I258" i="1"/>
  <c r="I260" i="1"/>
  <c r="I264" i="1"/>
  <c r="I266" i="1"/>
  <c r="I268" i="1"/>
  <c r="I290" i="1"/>
  <c r="I293" i="1"/>
  <c r="I300" i="1"/>
  <c r="I302" i="1"/>
  <c r="I307" i="1"/>
  <c r="I309" i="1"/>
  <c r="I313" i="1"/>
  <c r="I315" i="1"/>
  <c r="I317" i="1"/>
  <c r="I318" i="1"/>
  <c r="I323" i="1"/>
  <c r="I326" i="1"/>
  <c r="I333" i="1"/>
  <c r="I340" i="1"/>
  <c r="I346" i="1"/>
  <c r="I348" i="1"/>
  <c r="I370" i="1"/>
  <c r="I373" i="1"/>
  <c r="I375" i="1"/>
  <c r="I380" i="1"/>
  <c r="I382" i="1"/>
  <c r="I387" i="1"/>
  <c r="I389" i="1"/>
  <c r="I393" i="1"/>
  <c r="I395" i="1"/>
  <c r="I397" i="1"/>
  <c r="I402" i="1"/>
  <c r="I405" i="1"/>
  <c r="I412" i="1"/>
  <c r="I419" i="1"/>
  <c r="I425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9" i="1"/>
  <c r="I452" i="1"/>
  <c r="I454" i="1"/>
  <c r="I459" i="1"/>
  <c r="I461" i="1"/>
  <c r="I466" i="1"/>
  <c r="I468" i="1"/>
  <c r="I472" i="1"/>
  <c r="I474" i="1"/>
  <c r="I476" i="1"/>
  <c r="I498" i="1"/>
  <c r="I501" i="1"/>
  <c r="I503" i="1"/>
  <c r="I508" i="1"/>
  <c r="I510" i="1"/>
  <c r="I515" i="1"/>
  <c r="I517" i="1"/>
  <c r="I521" i="1"/>
  <c r="I523" i="1"/>
  <c r="I546" i="1"/>
  <c r="I549" i="1"/>
  <c r="I551" i="1"/>
  <c r="I556" i="1"/>
  <c r="I558" i="1"/>
  <c r="I563" i="1"/>
  <c r="I565" i="1"/>
  <c r="I569" i="1"/>
  <c r="I571" i="1"/>
  <c r="I573" i="1"/>
  <c r="I595" i="1"/>
  <c r="I598" i="1"/>
  <c r="I600" i="1"/>
  <c r="I605" i="1"/>
  <c r="I607" i="1"/>
  <c r="I612" i="1"/>
  <c r="I614" i="1"/>
  <c r="I618" i="1"/>
  <c r="I620" i="1"/>
  <c r="I622" i="1"/>
  <c r="I627" i="1"/>
  <c r="I630" i="1"/>
  <c r="I637" i="1"/>
  <c r="I644" i="1"/>
  <c r="I650" i="1"/>
  <c r="I652" i="1"/>
  <c r="I674" i="1"/>
  <c r="I677" i="1"/>
  <c r="I679" i="1"/>
  <c r="I684" i="1"/>
  <c r="I686" i="1"/>
  <c r="I691" i="1"/>
  <c r="I693" i="1"/>
  <c r="I697" i="1"/>
  <c r="I699" i="1"/>
  <c r="I701" i="1"/>
  <c r="I706" i="1"/>
  <c r="I709" i="1"/>
  <c r="I716" i="1"/>
  <c r="I723" i="1"/>
  <c r="I729" i="1"/>
  <c r="I731" i="1"/>
  <c r="I753" i="1"/>
  <c r="I756" i="1"/>
  <c r="I758" i="1"/>
  <c r="I763" i="1"/>
  <c r="I765" i="1"/>
  <c r="I770" i="1"/>
  <c r="I772" i="1"/>
  <c r="I776" i="1"/>
  <c r="I778" i="1"/>
  <c r="I780" i="1"/>
  <c r="I802" i="1"/>
  <c r="I805" i="1"/>
  <c r="I807" i="1"/>
  <c r="I812" i="1"/>
  <c r="I814" i="1"/>
  <c r="I819" i="1"/>
  <c r="I821" i="1"/>
  <c r="I825" i="1"/>
  <c r="I827" i="1"/>
  <c r="I850" i="1"/>
  <c r="I853" i="1"/>
  <c r="I855" i="1"/>
  <c r="I860" i="1"/>
  <c r="I862" i="1"/>
  <c r="I867" i="1"/>
  <c r="I869" i="1"/>
  <c r="I873" i="1"/>
  <c r="I875" i="1"/>
  <c r="I877" i="1"/>
  <c r="I899" i="1"/>
  <c r="I902" i="1"/>
  <c r="I904" i="1"/>
  <c r="I909" i="1"/>
  <c r="I911" i="1"/>
  <c r="I916" i="1"/>
  <c r="I918" i="1"/>
  <c r="I922" i="1"/>
  <c r="I924" i="1"/>
  <c r="H29" i="1"/>
  <c r="G29" i="1"/>
  <c r="F29" i="1"/>
  <c r="H28" i="1"/>
  <c r="G28" i="1"/>
  <c r="F28" i="1"/>
  <c r="H27" i="1"/>
  <c r="G27" i="1"/>
  <c r="F27" i="1"/>
  <c r="D29" i="1"/>
  <c r="C29" i="1"/>
  <c r="D28" i="1"/>
  <c r="C28" i="1"/>
  <c r="D27" i="1"/>
  <c r="C27" i="1"/>
  <c r="H25" i="1"/>
  <c r="G25" i="1"/>
  <c r="F25" i="1"/>
  <c r="H24" i="1"/>
  <c r="G24" i="1"/>
  <c r="F24" i="1"/>
  <c r="H23" i="1"/>
  <c r="G23" i="1"/>
  <c r="F23" i="1"/>
  <c r="D25" i="1"/>
  <c r="C25" i="1"/>
  <c r="D24" i="1"/>
  <c r="D23" i="1"/>
  <c r="H21" i="1"/>
  <c r="G21" i="1"/>
  <c r="F21" i="1"/>
  <c r="H20" i="1"/>
  <c r="G20" i="1"/>
  <c r="H19" i="1"/>
  <c r="G19" i="1"/>
  <c r="D21" i="1"/>
  <c r="C21" i="1"/>
  <c r="D20" i="1"/>
  <c r="D19" i="1"/>
  <c r="H16" i="1"/>
  <c r="G16" i="1"/>
  <c r="H15" i="1"/>
  <c r="G15" i="1"/>
  <c r="F15" i="1"/>
  <c r="D15" i="1"/>
  <c r="C15" i="1"/>
  <c r="H14" i="1"/>
  <c r="G14" i="1"/>
  <c r="H91" i="1"/>
  <c r="G91" i="1"/>
  <c r="F91" i="1"/>
  <c r="D91" i="1"/>
  <c r="C91" i="1"/>
  <c r="H89" i="1"/>
  <c r="G89" i="1"/>
  <c r="F89" i="1"/>
  <c r="H88" i="1"/>
  <c r="G88" i="1"/>
  <c r="F88" i="1"/>
  <c r="H87" i="1"/>
  <c r="G87" i="1"/>
  <c r="F87" i="1"/>
  <c r="D89" i="1"/>
  <c r="C89" i="1"/>
  <c r="D88" i="1"/>
  <c r="C88" i="1"/>
  <c r="D87" i="1"/>
  <c r="C87" i="1"/>
  <c r="H86" i="1"/>
  <c r="G86" i="1"/>
  <c r="F86" i="1"/>
  <c r="E86" i="1"/>
  <c r="D86" i="1"/>
  <c r="C86" i="1"/>
  <c r="H82" i="1"/>
  <c r="G82" i="1"/>
  <c r="F82" i="1"/>
  <c r="H81" i="1"/>
  <c r="G81" i="1"/>
  <c r="F81" i="1"/>
  <c r="H80" i="1"/>
  <c r="G80" i="1"/>
  <c r="F80" i="1"/>
  <c r="D82" i="1"/>
  <c r="C82" i="1"/>
  <c r="D81" i="1"/>
  <c r="C81" i="1"/>
  <c r="D80" i="1"/>
  <c r="H79" i="1"/>
  <c r="G79" i="1"/>
  <c r="F79" i="1"/>
  <c r="E79" i="1"/>
  <c r="D79" i="1"/>
  <c r="C79" i="1"/>
  <c r="H75" i="1"/>
  <c r="G75" i="1"/>
  <c r="F75" i="1"/>
  <c r="H74" i="1"/>
  <c r="G74" i="1"/>
  <c r="F74" i="1"/>
  <c r="H73" i="1"/>
  <c r="G73" i="1"/>
  <c r="F73" i="1"/>
  <c r="D75" i="1"/>
  <c r="C75" i="1"/>
  <c r="D74" i="1"/>
  <c r="C74" i="1"/>
  <c r="D73" i="1"/>
  <c r="C73" i="1"/>
  <c r="H72" i="1"/>
  <c r="G72" i="1"/>
  <c r="F72" i="1"/>
  <c r="E72" i="1"/>
  <c r="D72" i="1"/>
  <c r="C72" i="1"/>
  <c r="H66" i="1"/>
  <c r="H65" i="1" s="1"/>
  <c r="G66" i="1"/>
  <c r="G65" i="1" s="1"/>
  <c r="F66" i="1"/>
  <c r="F65" i="1" s="1"/>
  <c r="D66" i="1"/>
  <c r="C66" i="1"/>
  <c r="C65" i="1" s="1"/>
  <c r="H428" i="1"/>
  <c r="G428" i="1"/>
  <c r="F428" i="1"/>
  <c r="E428" i="1"/>
  <c r="D428" i="1"/>
  <c r="C428" i="1"/>
  <c r="H170" i="1"/>
  <c r="G170" i="1"/>
  <c r="F170" i="1"/>
  <c r="D170" i="1"/>
  <c r="C170" i="1"/>
  <c r="H165" i="1"/>
  <c r="G165" i="1"/>
  <c r="F165" i="1"/>
  <c r="E165" i="1"/>
  <c r="D165" i="1"/>
  <c r="C165" i="1"/>
  <c r="H168" i="1"/>
  <c r="G168" i="1"/>
  <c r="F168" i="1"/>
  <c r="H167" i="1"/>
  <c r="G167" i="1"/>
  <c r="F167" i="1"/>
  <c r="H166" i="1"/>
  <c r="G166" i="1"/>
  <c r="F166" i="1"/>
  <c r="D168" i="1"/>
  <c r="C168" i="1"/>
  <c r="D167" i="1"/>
  <c r="C167" i="1"/>
  <c r="D166" i="1"/>
  <c r="C166" i="1"/>
  <c r="H161" i="1"/>
  <c r="G161" i="1"/>
  <c r="F161" i="1"/>
  <c r="H160" i="1"/>
  <c r="G160" i="1"/>
  <c r="F160" i="1"/>
  <c r="H159" i="1"/>
  <c r="G159" i="1"/>
  <c r="F159" i="1"/>
  <c r="D161" i="1"/>
  <c r="C161" i="1"/>
  <c r="D160" i="1"/>
  <c r="C160" i="1"/>
  <c r="D159" i="1"/>
  <c r="C159" i="1"/>
  <c r="H158" i="1"/>
  <c r="G158" i="1"/>
  <c r="F158" i="1"/>
  <c r="E158" i="1"/>
  <c r="D158" i="1"/>
  <c r="C158" i="1"/>
  <c r="H154" i="1"/>
  <c r="G154" i="1"/>
  <c r="F154" i="1"/>
  <c r="H153" i="1"/>
  <c r="G153" i="1"/>
  <c r="H152" i="1"/>
  <c r="G152" i="1"/>
  <c r="D154" i="1"/>
  <c r="C154" i="1"/>
  <c r="D153" i="1"/>
  <c r="D152" i="1"/>
  <c r="H151" i="1"/>
  <c r="G151" i="1"/>
  <c r="F151" i="1"/>
  <c r="D151" i="1"/>
  <c r="H145" i="1"/>
  <c r="H144" i="1" s="1"/>
  <c r="G145" i="1"/>
  <c r="G144" i="1" s="1"/>
  <c r="F145" i="1"/>
  <c r="F144" i="1" s="1"/>
  <c r="D145" i="1"/>
  <c r="D144" i="1" s="1"/>
  <c r="C145" i="1"/>
  <c r="H335" i="1"/>
  <c r="G335" i="1"/>
  <c r="F335" i="1"/>
  <c r="E335" i="1"/>
  <c r="D335" i="1"/>
  <c r="C335" i="1"/>
  <c r="H342" i="1"/>
  <c r="G342" i="1"/>
  <c r="F342" i="1"/>
  <c r="E342" i="1"/>
  <c r="D342" i="1"/>
  <c r="C342" i="1"/>
  <c r="H347" i="1"/>
  <c r="G347" i="1"/>
  <c r="F347" i="1"/>
  <c r="D347" i="1"/>
  <c r="C347" i="1"/>
  <c r="H345" i="1"/>
  <c r="G345" i="1"/>
  <c r="F345" i="1"/>
  <c r="H344" i="1"/>
  <c r="G344" i="1"/>
  <c r="F344" i="1"/>
  <c r="H343" i="1"/>
  <c r="G343" i="1"/>
  <c r="F343" i="1"/>
  <c r="D345" i="1"/>
  <c r="C345" i="1"/>
  <c r="D344" i="1"/>
  <c r="C344" i="1"/>
  <c r="D343" i="1"/>
  <c r="C343" i="1"/>
  <c r="H338" i="1"/>
  <c r="G338" i="1"/>
  <c r="F338" i="1"/>
  <c r="H337" i="1"/>
  <c r="G337" i="1"/>
  <c r="F337" i="1"/>
  <c r="H336" i="1"/>
  <c r="G336" i="1"/>
  <c r="F336" i="1"/>
  <c r="D338" i="1"/>
  <c r="C338" i="1"/>
  <c r="D337" i="1"/>
  <c r="C337" i="1"/>
  <c r="D336" i="1"/>
  <c r="C336" i="1"/>
  <c r="H331" i="1"/>
  <c r="G331" i="1"/>
  <c r="F331" i="1"/>
  <c r="H330" i="1"/>
  <c r="G330" i="1"/>
  <c r="F330" i="1"/>
  <c r="H329" i="1"/>
  <c r="G329" i="1"/>
  <c r="D331" i="1"/>
  <c r="C331" i="1"/>
  <c r="D330" i="1"/>
  <c r="C330" i="1"/>
  <c r="D329" i="1"/>
  <c r="C329" i="1"/>
  <c r="H328" i="1"/>
  <c r="G328" i="1"/>
  <c r="F328" i="1"/>
  <c r="E328" i="1"/>
  <c r="D328" i="1"/>
  <c r="C328" i="1"/>
  <c r="H322" i="1"/>
  <c r="H321" i="1" s="1"/>
  <c r="G322" i="1"/>
  <c r="G321" i="1" s="1"/>
  <c r="F322" i="1"/>
  <c r="F321" i="1" s="1"/>
  <c r="D322" i="1"/>
  <c r="D321" i="1" s="1"/>
  <c r="C322" i="1"/>
  <c r="H426" i="1"/>
  <c r="G426" i="1"/>
  <c r="F426" i="1"/>
  <c r="D426" i="1"/>
  <c r="C426" i="1"/>
  <c r="H424" i="1"/>
  <c r="G424" i="1"/>
  <c r="F424" i="1"/>
  <c r="H423" i="1"/>
  <c r="G423" i="1"/>
  <c r="F423" i="1"/>
  <c r="H422" i="1"/>
  <c r="G422" i="1"/>
  <c r="F422" i="1"/>
  <c r="D424" i="1"/>
  <c r="C424" i="1"/>
  <c r="D423" i="1"/>
  <c r="C423" i="1"/>
  <c r="D422" i="1"/>
  <c r="C422" i="1"/>
  <c r="H421" i="1"/>
  <c r="G421" i="1"/>
  <c r="F421" i="1"/>
  <c r="E421" i="1"/>
  <c r="D421" i="1"/>
  <c r="C421" i="1"/>
  <c r="H414" i="1"/>
  <c r="G414" i="1"/>
  <c r="F414" i="1"/>
  <c r="E414" i="1"/>
  <c r="D414" i="1"/>
  <c r="C414" i="1"/>
  <c r="H417" i="1"/>
  <c r="G417" i="1"/>
  <c r="F417" i="1"/>
  <c r="H416" i="1"/>
  <c r="G416" i="1"/>
  <c r="F416" i="1"/>
  <c r="H415" i="1"/>
  <c r="G415" i="1"/>
  <c r="F415" i="1"/>
  <c r="D417" i="1"/>
  <c r="C417" i="1"/>
  <c r="D416" i="1"/>
  <c r="C416" i="1"/>
  <c r="D415" i="1"/>
  <c r="C415" i="1"/>
  <c r="H410" i="1"/>
  <c r="G410" i="1"/>
  <c r="H409" i="1"/>
  <c r="G409" i="1"/>
  <c r="H408" i="1"/>
  <c r="G408" i="1"/>
  <c r="D410" i="1"/>
  <c r="C410" i="1"/>
  <c r="D409" i="1"/>
  <c r="C409" i="1"/>
  <c r="D408" i="1"/>
  <c r="C408" i="1"/>
  <c r="H407" i="1"/>
  <c r="G407" i="1"/>
  <c r="F407" i="1"/>
  <c r="E407" i="1"/>
  <c r="D407" i="1"/>
  <c r="C407" i="1"/>
  <c r="H401" i="1"/>
  <c r="H400" i="1" s="1"/>
  <c r="G401" i="1"/>
  <c r="G400" i="1" s="1"/>
  <c r="F401" i="1"/>
  <c r="F400" i="1" s="1"/>
  <c r="D401" i="1"/>
  <c r="D400" i="1" s="1"/>
  <c r="C401" i="1"/>
  <c r="C400" i="1" s="1"/>
  <c r="H651" i="1"/>
  <c r="G651" i="1"/>
  <c r="F651" i="1"/>
  <c r="D651" i="1"/>
  <c r="C651" i="1"/>
  <c r="H649" i="1"/>
  <c r="G649" i="1"/>
  <c r="F649" i="1"/>
  <c r="H648" i="1"/>
  <c r="G648" i="1"/>
  <c r="F648" i="1"/>
  <c r="H647" i="1"/>
  <c r="G647" i="1"/>
  <c r="F647" i="1"/>
  <c r="D649" i="1"/>
  <c r="C649" i="1"/>
  <c r="D648" i="1"/>
  <c r="C648" i="1"/>
  <c r="D647" i="1"/>
  <c r="C647" i="1"/>
  <c r="H646" i="1"/>
  <c r="G646" i="1"/>
  <c r="F646" i="1"/>
  <c r="E646" i="1"/>
  <c r="D646" i="1"/>
  <c r="C646" i="1"/>
  <c r="H639" i="1"/>
  <c r="G639" i="1"/>
  <c r="F639" i="1"/>
  <c r="E639" i="1"/>
  <c r="D639" i="1"/>
  <c r="C639" i="1"/>
  <c r="H642" i="1"/>
  <c r="G642" i="1"/>
  <c r="F642" i="1"/>
  <c r="H641" i="1"/>
  <c r="G641" i="1"/>
  <c r="F641" i="1"/>
  <c r="H640" i="1"/>
  <c r="G640" i="1"/>
  <c r="F640" i="1"/>
  <c r="D642" i="1"/>
  <c r="C642" i="1"/>
  <c r="D641" i="1"/>
  <c r="C641" i="1"/>
  <c r="D640" i="1"/>
  <c r="C640" i="1"/>
  <c r="H635" i="1"/>
  <c r="G635" i="1"/>
  <c r="F635" i="1"/>
  <c r="H634" i="1"/>
  <c r="G634" i="1"/>
  <c r="F634" i="1"/>
  <c r="H633" i="1"/>
  <c r="G633" i="1"/>
  <c r="F633" i="1"/>
  <c r="D635" i="1"/>
  <c r="C635" i="1"/>
  <c r="D634" i="1"/>
  <c r="C634" i="1"/>
  <c r="D633" i="1"/>
  <c r="C633" i="1"/>
  <c r="H632" i="1"/>
  <c r="G632" i="1"/>
  <c r="F632" i="1"/>
  <c r="E632" i="1"/>
  <c r="D632" i="1"/>
  <c r="C632" i="1"/>
  <c r="H626" i="1"/>
  <c r="H625" i="1" s="1"/>
  <c r="G626" i="1"/>
  <c r="G625" i="1" s="1"/>
  <c r="F626" i="1"/>
  <c r="F625" i="1" s="1"/>
  <c r="D626" i="1"/>
  <c r="D625" i="1" s="1"/>
  <c r="C626" i="1"/>
  <c r="H730" i="1"/>
  <c r="G730" i="1"/>
  <c r="F730" i="1"/>
  <c r="D730" i="1"/>
  <c r="C730" i="1"/>
  <c r="H728" i="1"/>
  <c r="G728" i="1"/>
  <c r="F728" i="1"/>
  <c r="H727" i="1"/>
  <c r="G727" i="1"/>
  <c r="F727" i="1"/>
  <c r="H726" i="1"/>
  <c r="G726" i="1"/>
  <c r="F726" i="1"/>
  <c r="D728" i="1"/>
  <c r="C728" i="1"/>
  <c r="D727" i="1"/>
  <c r="C727" i="1"/>
  <c r="D726" i="1"/>
  <c r="C726" i="1"/>
  <c r="H725" i="1"/>
  <c r="G725" i="1"/>
  <c r="F725" i="1"/>
  <c r="E725" i="1"/>
  <c r="D725" i="1"/>
  <c r="C725" i="1"/>
  <c r="H718" i="1"/>
  <c r="G718" i="1"/>
  <c r="F718" i="1"/>
  <c r="E718" i="1"/>
  <c r="D718" i="1"/>
  <c r="C718" i="1"/>
  <c r="H721" i="1"/>
  <c r="G721" i="1"/>
  <c r="F721" i="1"/>
  <c r="H720" i="1"/>
  <c r="G720" i="1"/>
  <c r="F720" i="1"/>
  <c r="H719" i="1"/>
  <c r="G719" i="1"/>
  <c r="F719" i="1"/>
  <c r="D721" i="1"/>
  <c r="C721" i="1"/>
  <c r="D720" i="1"/>
  <c r="C720" i="1"/>
  <c r="D719" i="1"/>
  <c r="C719" i="1"/>
  <c r="H711" i="1"/>
  <c r="G711" i="1"/>
  <c r="F711" i="1"/>
  <c r="E711" i="1"/>
  <c r="D711" i="1"/>
  <c r="C711" i="1"/>
  <c r="H714" i="1"/>
  <c r="G714" i="1"/>
  <c r="F714" i="1"/>
  <c r="H713" i="1"/>
  <c r="G713" i="1"/>
  <c r="F713" i="1"/>
  <c r="H712" i="1"/>
  <c r="G712" i="1"/>
  <c r="F712" i="1"/>
  <c r="D714" i="1"/>
  <c r="C714" i="1"/>
  <c r="D713" i="1"/>
  <c r="C713" i="1"/>
  <c r="D712" i="1"/>
  <c r="C712" i="1"/>
  <c r="H705" i="1"/>
  <c r="H704" i="1" s="1"/>
  <c r="G705" i="1"/>
  <c r="G704" i="1" s="1"/>
  <c r="F705" i="1"/>
  <c r="F704" i="1" s="1"/>
  <c r="D705" i="1"/>
  <c r="C705" i="1"/>
  <c r="C704" i="1" s="1"/>
  <c r="E923" i="1"/>
  <c r="I923" i="1" s="1"/>
  <c r="E921" i="1"/>
  <c r="I921" i="1" s="1"/>
  <c r="E920" i="1"/>
  <c r="I920" i="1" s="1"/>
  <c r="E919" i="1"/>
  <c r="I919" i="1" s="1"/>
  <c r="H917" i="1"/>
  <c r="G917" i="1"/>
  <c r="F917" i="1"/>
  <c r="D917" i="1"/>
  <c r="C917" i="1"/>
  <c r="H915" i="1"/>
  <c r="G915" i="1"/>
  <c r="F915" i="1"/>
  <c r="D915" i="1"/>
  <c r="C915" i="1"/>
  <c r="E914" i="1"/>
  <c r="I914" i="1" s="1"/>
  <c r="E913" i="1"/>
  <c r="I913" i="1" s="1"/>
  <c r="E912" i="1"/>
  <c r="I912" i="1" s="1"/>
  <c r="H910" i="1"/>
  <c r="G910" i="1"/>
  <c r="F910" i="1"/>
  <c r="D910" i="1"/>
  <c r="C910" i="1"/>
  <c r="H908" i="1"/>
  <c r="G908" i="1"/>
  <c r="F908" i="1"/>
  <c r="D908" i="1"/>
  <c r="C908" i="1"/>
  <c r="E907" i="1"/>
  <c r="I907" i="1" s="1"/>
  <c r="E906" i="1"/>
  <c r="I906" i="1" s="1"/>
  <c r="E905" i="1"/>
  <c r="I905" i="1" s="1"/>
  <c r="H903" i="1"/>
  <c r="G903" i="1"/>
  <c r="F903" i="1"/>
  <c r="D903" i="1"/>
  <c r="C903" i="1"/>
  <c r="H901" i="1"/>
  <c r="G901" i="1"/>
  <c r="F901" i="1"/>
  <c r="D901" i="1"/>
  <c r="C901" i="1"/>
  <c r="E898" i="1"/>
  <c r="H897" i="1"/>
  <c r="G897" i="1"/>
  <c r="F897" i="1"/>
  <c r="D897" i="1"/>
  <c r="C897" i="1"/>
  <c r="E874" i="1"/>
  <c r="I874" i="1" s="1"/>
  <c r="E872" i="1"/>
  <c r="I872" i="1" s="1"/>
  <c r="E871" i="1"/>
  <c r="I871" i="1" s="1"/>
  <c r="E870" i="1"/>
  <c r="I870" i="1" s="1"/>
  <c r="H868" i="1"/>
  <c r="G868" i="1"/>
  <c r="F868" i="1"/>
  <c r="D868" i="1"/>
  <c r="C868" i="1"/>
  <c r="H866" i="1"/>
  <c r="G866" i="1"/>
  <c r="F866" i="1"/>
  <c r="D866" i="1"/>
  <c r="C866" i="1"/>
  <c r="E865" i="1"/>
  <c r="I865" i="1" s="1"/>
  <c r="E864" i="1"/>
  <c r="I864" i="1" s="1"/>
  <c r="E863" i="1"/>
  <c r="I863" i="1" s="1"/>
  <c r="H861" i="1"/>
  <c r="G861" i="1"/>
  <c r="F861" i="1"/>
  <c r="D861" i="1"/>
  <c r="C861" i="1"/>
  <c r="H859" i="1"/>
  <c r="G859" i="1"/>
  <c r="F859" i="1"/>
  <c r="D859" i="1"/>
  <c r="C859" i="1"/>
  <c r="E858" i="1"/>
  <c r="I858" i="1" s="1"/>
  <c r="E857" i="1"/>
  <c r="I857" i="1" s="1"/>
  <c r="E856" i="1"/>
  <c r="I856" i="1" s="1"/>
  <c r="H854" i="1"/>
  <c r="G854" i="1"/>
  <c r="F854" i="1"/>
  <c r="D854" i="1"/>
  <c r="H852" i="1"/>
  <c r="G852" i="1"/>
  <c r="F852" i="1"/>
  <c r="D852" i="1"/>
  <c r="C852" i="1"/>
  <c r="E849" i="1"/>
  <c r="I849" i="1" s="1"/>
  <c r="H848" i="1"/>
  <c r="G848" i="1"/>
  <c r="F848" i="1"/>
  <c r="D848" i="1"/>
  <c r="C848" i="1"/>
  <c r="E826" i="1"/>
  <c r="I826" i="1" s="1"/>
  <c r="E824" i="1"/>
  <c r="I824" i="1" s="1"/>
  <c r="E823" i="1"/>
  <c r="I823" i="1" s="1"/>
  <c r="E822" i="1"/>
  <c r="I822" i="1" s="1"/>
  <c r="H820" i="1"/>
  <c r="G820" i="1"/>
  <c r="F820" i="1"/>
  <c r="D820" i="1"/>
  <c r="C820" i="1"/>
  <c r="H818" i="1"/>
  <c r="G818" i="1"/>
  <c r="F818" i="1"/>
  <c r="D818" i="1"/>
  <c r="C818" i="1"/>
  <c r="E817" i="1"/>
  <c r="I817" i="1" s="1"/>
  <c r="E816" i="1"/>
  <c r="I816" i="1" s="1"/>
  <c r="E815" i="1"/>
  <c r="I815" i="1" s="1"/>
  <c r="H813" i="1"/>
  <c r="G813" i="1"/>
  <c r="F813" i="1"/>
  <c r="D813" i="1"/>
  <c r="C813" i="1"/>
  <c r="H811" i="1"/>
  <c r="G811" i="1"/>
  <c r="F811" i="1"/>
  <c r="D811" i="1"/>
  <c r="C811" i="1"/>
  <c r="E810" i="1"/>
  <c r="I810" i="1" s="1"/>
  <c r="E809" i="1"/>
  <c r="I809" i="1" s="1"/>
  <c r="E808" i="1"/>
  <c r="I808" i="1" s="1"/>
  <c r="H806" i="1"/>
  <c r="G806" i="1"/>
  <c r="F806" i="1"/>
  <c r="D806" i="1"/>
  <c r="C806" i="1"/>
  <c r="H804" i="1"/>
  <c r="G804" i="1"/>
  <c r="F804" i="1"/>
  <c r="D804" i="1"/>
  <c r="C804" i="1"/>
  <c r="E801" i="1"/>
  <c r="I801" i="1" s="1"/>
  <c r="H800" i="1"/>
  <c r="G800" i="1"/>
  <c r="F800" i="1"/>
  <c r="D800" i="1"/>
  <c r="C800" i="1"/>
  <c r="E777" i="1"/>
  <c r="I777" i="1" s="1"/>
  <c r="E775" i="1"/>
  <c r="I775" i="1" s="1"/>
  <c r="E774" i="1"/>
  <c r="I774" i="1" s="1"/>
  <c r="E773" i="1"/>
  <c r="I773" i="1" s="1"/>
  <c r="H771" i="1"/>
  <c r="G771" i="1"/>
  <c r="F771" i="1"/>
  <c r="D771" i="1"/>
  <c r="C771" i="1"/>
  <c r="H769" i="1"/>
  <c r="G769" i="1"/>
  <c r="F769" i="1"/>
  <c r="D769" i="1"/>
  <c r="C769" i="1"/>
  <c r="E768" i="1"/>
  <c r="I768" i="1" s="1"/>
  <c r="E767" i="1"/>
  <c r="I767" i="1" s="1"/>
  <c r="E766" i="1"/>
  <c r="I766" i="1" s="1"/>
  <c r="H764" i="1"/>
  <c r="G764" i="1"/>
  <c r="F764" i="1"/>
  <c r="D764" i="1"/>
  <c r="C764" i="1"/>
  <c r="H762" i="1"/>
  <c r="G762" i="1"/>
  <c r="F762" i="1"/>
  <c r="D762" i="1"/>
  <c r="C762" i="1"/>
  <c r="E761" i="1"/>
  <c r="I761" i="1" s="1"/>
  <c r="E760" i="1"/>
  <c r="I760" i="1" s="1"/>
  <c r="E759" i="1"/>
  <c r="I759" i="1" s="1"/>
  <c r="H757" i="1"/>
  <c r="G757" i="1"/>
  <c r="F757" i="1"/>
  <c r="D757" i="1"/>
  <c r="C757" i="1"/>
  <c r="H755" i="1"/>
  <c r="G755" i="1"/>
  <c r="F755" i="1"/>
  <c r="D755" i="1"/>
  <c r="C755" i="1"/>
  <c r="E752" i="1"/>
  <c r="I752" i="1" s="1"/>
  <c r="H751" i="1"/>
  <c r="G751" i="1"/>
  <c r="F751" i="1"/>
  <c r="D751" i="1"/>
  <c r="C751" i="1"/>
  <c r="E698" i="1"/>
  <c r="I698" i="1" s="1"/>
  <c r="E696" i="1"/>
  <c r="I696" i="1" s="1"/>
  <c r="E695" i="1"/>
  <c r="I695" i="1" s="1"/>
  <c r="E694" i="1"/>
  <c r="I694" i="1" s="1"/>
  <c r="H692" i="1"/>
  <c r="G692" i="1"/>
  <c r="F692" i="1"/>
  <c r="D692" i="1"/>
  <c r="C692" i="1"/>
  <c r="H690" i="1"/>
  <c r="G690" i="1"/>
  <c r="F690" i="1"/>
  <c r="D690" i="1"/>
  <c r="C690" i="1"/>
  <c r="E689" i="1"/>
  <c r="I689" i="1" s="1"/>
  <c r="E688" i="1"/>
  <c r="I688" i="1" s="1"/>
  <c r="E687" i="1"/>
  <c r="I687" i="1" s="1"/>
  <c r="H685" i="1"/>
  <c r="G685" i="1"/>
  <c r="F685" i="1"/>
  <c r="D685" i="1"/>
  <c r="C685" i="1"/>
  <c r="H683" i="1"/>
  <c r="G683" i="1"/>
  <c r="F683" i="1"/>
  <c r="D683" i="1"/>
  <c r="C683" i="1"/>
  <c r="E682" i="1"/>
  <c r="I682" i="1" s="1"/>
  <c r="E681" i="1"/>
  <c r="I681" i="1" s="1"/>
  <c r="E680" i="1"/>
  <c r="I680" i="1" s="1"/>
  <c r="H678" i="1"/>
  <c r="G678" i="1"/>
  <c r="F678" i="1"/>
  <c r="D678" i="1"/>
  <c r="C678" i="1"/>
  <c r="H676" i="1"/>
  <c r="G676" i="1"/>
  <c r="F676" i="1"/>
  <c r="D676" i="1"/>
  <c r="C676" i="1"/>
  <c r="E673" i="1"/>
  <c r="I673" i="1" s="1"/>
  <c r="H672" i="1"/>
  <c r="G672" i="1"/>
  <c r="F672" i="1"/>
  <c r="D672" i="1"/>
  <c r="C672" i="1"/>
  <c r="E619" i="1"/>
  <c r="I619" i="1" s="1"/>
  <c r="E617" i="1"/>
  <c r="I617" i="1" s="1"/>
  <c r="E616" i="1"/>
  <c r="I616" i="1" s="1"/>
  <c r="E615" i="1"/>
  <c r="I615" i="1" s="1"/>
  <c r="H613" i="1"/>
  <c r="G613" i="1"/>
  <c r="F613" i="1"/>
  <c r="D613" i="1"/>
  <c r="C613" i="1"/>
  <c r="H611" i="1"/>
  <c r="G611" i="1"/>
  <c r="F611" i="1"/>
  <c r="D611" i="1"/>
  <c r="C611" i="1"/>
  <c r="E610" i="1"/>
  <c r="I610" i="1" s="1"/>
  <c r="E609" i="1"/>
  <c r="I609" i="1" s="1"/>
  <c r="E608" i="1"/>
  <c r="I608" i="1" s="1"/>
  <c r="H606" i="1"/>
  <c r="G606" i="1"/>
  <c r="F606" i="1"/>
  <c r="D606" i="1"/>
  <c r="C606" i="1"/>
  <c r="H604" i="1"/>
  <c r="G604" i="1"/>
  <c r="F604" i="1"/>
  <c r="D604" i="1"/>
  <c r="C604" i="1"/>
  <c r="E603" i="1"/>
  <c r="I603" i="1" s="1"/>
  <c r="E602" i="1"/>
  <c r="I602" i="1" s="1"/>
  <c r="E601" i="1"/>
  <c r="I601" i="1" s="1"/>
  <c r="H599" i="1"/>
  <c r="G599" i="1"/>
  <c r="F599" i="1"/>
  <c r="D599" i="1"/>
  <c r="C599" i="1"/>
  <c r="H597" i="1"/>
  <c r="G597" i="1"/>
  <c r="F597" i="1"/>
  <c r="D597" i="1"/>
  <c r="C597" i="1"/>
  <c r="E594" i="1"/>
  <c r="I594" i="1" s="1"/>
  <c r="H593" i="1"/>
  <c r="G593" i="1"/>
  <c r="F593" i="1"/>
  <c r="D593" i="1"/>
  <c r="C593" i="1"/>
  <c r="E570" i="1"/>
  <c r="I570" i="1" s="1"/>
  <c r="E568" i="1"/>
  <c r="I568" i="1" s="1"/>
  <c r="E567" i="1"/>
  <c r="I567" i="1" s="1"/>
  <c r="E566" i="1"/>
  <c r="I566" i="1" s="1"/>
  <c r="H564" i="1"/>
  <c r="G564" i="1"/>
  <c r="F564" i="1"/>
  <c r="D564" i="1"/>
  <c r="C564" i="1"/>
  <c r="H562" i="1"/>
  <c r="G562" i="1"/>
  <c r="F562" i="1"/>
  <c r="D562" i="1"/>
  <c r="C562" i="1"/>
  <c r="E561" i="1"/>
  <c r="I561" i="1" s="1"/>
  <c r="E560" i="1"/>
  <c r="I560" i="1" s="1"/>
  <c r="E559" i="1"/>
  <c r="I559" i="1" s="1"/>
  <c r="H557" i="1"/>
  <c r="G557" i="1"/>
  <c r="F557" i="1"/>
  <c r="D557" i="1"/>
  <c r="C557" i="1"/>
  <c r="H555" i="1"/>
  <c r="G555" i="1"/>
  <c r="F555" i="1"/>
  <c r="D555" i="1"/>
  <c r="C555" i="1"/>
  <c r="E554" i="1"/>
  <c r="I554" i="1" s="1"/>
  <c r="E553" i="1"/>
  <c r="I553" i="1" s="1"/>
  <c r="E552" i="1"/>
  <c r="I552" i="1" s="1"/>
  <c r="H550" i="1"/>
  <c r="G550" i="1"/>
  <c r="F550" i="1"/>
  <c r="D550" i="1"/>
  <c r="C550" i="1"/>
  <c r="H548" i="1"/>
  <c r="G548" i="1"/>
  <c r="F548" i="1"/>
  <c r="D548" i="1"/>
  <c r="C548" i="1"/>
  <c r="E545" i="1"/>
  <c r="I545" i="1" s="1"/>
  <c r="H544" i="1"/>
  <c r="G544" i="1"/>
  <c r="F544" i="1"/>
  <c r="D544" i="1"/>
  <c r="C544" i="1"/>
  <c r="E522" i="1"/>
  <c r="I522" i="1" s="1"/>
  <c r="E520" i="1"/>
  <c r="I520" i="1" s="1"/>
  <c r="E519" i="1"/>
  <c r="I519" i="1" s="1"/>
  <c r="E518" i="1"/>
  <c r="I518" i="1" s="1"/>
  <c r="H516" i="1"/>
  <c r="G516" i="1"/>
  <c r="F516" i="1"/>
  <c r="D516" i="1"/>
  <c r="C516" i="1"/>
  <c r="H514" i="1"/>
  <c r="G514" i="1"/>
  <c r="F514" i="1"/>
  <c r="D514" i="1"/>
  <c r="C514" i="1"/>
  <c r="E513" i="1"/>
  <c r="I513" i="1" s="1"/>
  <c r="E512" i="1"/>
  <c r="I512" i="1" s="1"/>
  <c r="E511" i="1"/>
  <c r="I511" i="1" s="1"/>
  <c r="H509" i="1"/>
  <c r="G509" i="1"/>
  <c r="F509" i="1"/>
  <c r="D509" i="1"/>
  <c r="C509" i="1"/>
  <c r="H507" i="1"/>
  <c r="G507" i="1"/>
  <c r="F507" i="1"/>
  <c r="D507" i="1"/>
  <c r="C507" i="1"/>
  <c r="E506" i="1"/>
  <c r="I506" i="1" s="1"/>
  <c r="E505" i="1"/>
  <c r="I505" i="1" s="1"/>
  <c r="E504" i="1"/>
  <c r="I504" i="1" s="1"/>
  <c r="H502" i="1"/>
  <c r="G502" i="1"/>
  <c r="F502" i="1"/>
  <c r="D502" i="1"/>
  <c r="C502" i="1"/>
  <c r="H500" i="1"/>
  <c r="G500" i="1"/>
  <c r="F500" i="1"/>
  <c r="D500" i="1"/>
  <c r="C500" i="1"/>
  <c r="E497" i="1"/>
  <c r="I497" i="1" s="1"/>
  <c r="H496" i="1"/>
  <c r="G496" i="1"/>
  <c r="F496" i="1"/>
  <c r="D496" i="1"/>
  <c r="C496" i="1"/>
  <c r="E473" i="1"/>
  <c r="I473" i="1" s="1"/>
  <c r="E471" i="1"/>
  <c r="I471" i="1" s="1"/>
  <c r="E470" i="1"/>
  <c r="I470" i="1" s="1"/>
  <c r="E469" i="1"/>
  <c r="I469" i="1" s="1"/>
  <c r="H467" i="1"/>
  <c r="G467" i="1"/>
  <c r="F467" i="1"/>
  <c r="D467" i="1"/>
  <c r="C467" i="1"/>
  <c r="H465" i="1"/>
  <c r="G465" i="1"/>
  <c r="F465" i="1"/>
  <c r="D465" i="1"/>
  <c r="C465" i="1"/>
  <c r="E464" i="1"/>
  <c r="I464" i="1" s="1"/>
  <c r="E463" i="1"/>
  <c r="I463" i="1" s="1"/>
  <c r="E462" i="1"/>
  <c r="I462" i="1" s="1"/>
  <c r="H460" i="1"/>
  <c r="G460" i="1"/>
  <c r="F460" i="1"/>
  <c r="D460" i="1"/>
  <c r="C460" i="1"/>
  <c r="H458" i="1"/>
  <c r="G458" i="1"/>
  <c r="F458" i="1"/>
  <c r="D458" i="1"/>
  <c r="C458" i="1"/>
  <c r="E457" i="1"/>
  <c r="E456" i="1"/>
  <c r="E455" i="1"/>
  <c r="H453" i="1"/>
  <c r="G453" i="1"/>
  <c r="D453" i="1"/>
  <c r="C453" i="1"/>
  <c r="H451" i="1"/>
  <c r="G451" i="1"/>
  <c r="D451" i="1"/>
  <c r="C451" i="1"/>
  <c r="E448" i="1"/>
  <c r="I448" i="1" s="1"/>
  <c r="H447" i="1"/>
  <c r="G447" i="1"/>
  <c r="F447" i="1"/>
  <c r="D447" i="1"/>
  <c r="C447" i="1"/>
  <c r="E394" i="1"/>
  <c r="I394" i="1" s="1"/>
  <c r="E392" i="1"/>
  <c r="I392" i="1" s="1"/>
  <c r="E391" i="1"/>
  <c r="I391" i="1" s="1"/>
  <c r="E390" i="1"/>
  <c r="I390" i="1" s="1"/>
  <c r="H388" i="1"/>
  <c r="G388" i="1"/>
  <c r="F388" i="1"/>
  <c r="D388" i="1"/>
  <c r="C388" i="1"/>
  <c r="H386" i="1"/>
  <c r="G386" i="1"/>
  <c r="F386" i="1"/>
  <c r="D386" i="1"/>
  <c r="C386" i="1"/>
  <c r="E385" i="1"/>
  <c r="I385" i="1" s="1"/>
  <c r="E384" i="1"/>
  <c r="I384" i="1" s="1"/>
  <c r="E383" i="1"/>
  <c r="I383" i="1" s="1"/>
  <c r="H381" i="1"/>
  <c r="G381" i="1"/>
  <c r="F381" i="1"/>
  <c r="D381" i="1"/>
  <c r="C381" i="1"/>
  <c r="H379" i="1"/>
  <c r="G379" i="1"/>
  <c r="F379" i="1"/>
  <c r="D379" i="1"/>
  <c r="C379" i="1"/>
  <c r="E378" i="1"/>
  <c r="I378" i="1" s="1"/>
  <c r="E377" i="1"/>
  <c r="I377" i="1" s="1"/>
  <c r="E376" i="1"/>
  <c r="I376" i="1" s="1"/>
  <c r="H374" i="1"/>
  <c r="G374" i="1"/>
  <c r="F374" i="1"/>
  <c r="D374" i="1"/>
  <c r="C374" i="1"/>
  <c r="H372" i="1"/>
  <c r="G372" i="1"/>
  <c r="F372" i="1"/>
  <c r="D372" i="1"/>
  <c r="C372" i="1"/>
  <c r="E369" i="1"/>
  <c r="I369" i="1" s="1"/>
  <c r="H368" i="1"/>
  <c r="G368" i="1"/>
  <c r="F368" i="1"/>
  <c r="D368" i="1"/>
  <c r="C368" i="1"/>
  <c r="E314" i="1"/>
  <c r="I314" i="1" s="1"/>
  <c r="E312" i="1"/>
  <c r="I312" i="1" s="1"/>
  <c r="E311" i="1"/>
  <c r="I311" i="1" s="1"/>
  <c r="E310" i="1"/>
  <c r="I310" i="1" s="1"/>
  <c r="H308" i="1"/>
  <c r="G308" i="1"/>
  <c r="F308" i="1"/>
  <c r="D308" i="1"/>
  <c r="C308" i="1"/>
  <c r="H306" i="1"/>
  <c r="G306" i="1"/>
  <c r="F306" i="1"/>
  <c r="D306" i="1"/>
  <c r="C306" i="1"/>
  <c r="E305" i="1"/>
  <c r="I305" i="1" s="1"/>
  <c r="E304" i="1"/>
  <c r="I304" i="1" s="1"/>
  <c r="E303" i="1"/>
  <c r="I303" i="1" s="1"/>
  <c r="H301" i="1"/>
  <c r="G301" i="1"/>
  <c r="F301" i="1"/>
  <c r="D301" i="1"/>
  <c r="C301" i="1"/>
  <c r="H299" i="1"/>
  <c r="G299" i="1"/>
  <c r="F299" i="1"/>
  <c r="D299" i="1"/>
  <c r="C299" i="1"/>
  <c r="E298" i="1"/>
  <c r="I298" i="1" s="1"/>
  <c r="H294" i="1"/>
  <c r="G294" i="1"/>
  <c r="F294" i="1"/>
  <c r="D294" i="1"/>
  <c r="H292" i="1"/>
  <c r="G292" i="1"/>
  <c r="F292" i="1"/>
  <c r="D292" i="1"/>
  <c r="E289" i="1"/>
  <c r="I289" i="1" s="1"/>
  <c r="H288" i="1"/>
  <c r="G288" i="1"/>
  <c r="F288" i="1"/>
  <c r="D288" i="1"/>
  <c r="C288" i="1"/>
  <c r="E265" i="1"/>
  <c r="I265" i="1" s="1"/>
  <c r="E263" i="1"/>
  <c r="I263" i="1" s="1"/>
  <c r="E262" i="1"/>
  <c r="I262" i="1" s="1"/>
  <c r="E261" i="1"/>
  <c r="I261" i="1" s="1"/>
  <c r="H259" i="1"/>
  <c r="G259" i="1"/>
  <c r="F259" i="1"/>
  <c r="D259" i="1"/>
  <c r="C259" i="1"/>
  <c r="H257" i="1"/>
  <c r="G257" i="1"/>
  <c r="F257" i="1"/>
  <c r="D257" i="1"/>
  <c r="C257" i="1"/>
  <c r="E256" i="1"/>
  <c r="I256" i="1" s="1"/>
  <c r="E255" i="1"/>
  <c r="I255" i="1" s="1"/>
  <c r="E254" i="1"/>
  <c r="I254" i="1" s="1"/>
  <c r="E217" i="1"/>
  <c r="I217" i="1" s="1"/>
  <c r="E215" i="1"/>
  <c r="I215" i="1" s="1"/>
  <c r="E214" i="1"/>
  <c r="I214" i="1" s="1"/>
  <c r="E213" i="1"/>
  <c r="I213" i="1" s="1"/>
  <c r="H211" i="1"/>
  <c r="G211" i="1"/>
  <c r="F211" i="1"/>
  <c r="D211" i="1"/>
  <c r="C211" i="1"/>
  <c r="H209" i="1"/>
  <c r="G209" i="1"/>
  <c r="F209" i="1"/>
  <c r="D209" i="1"/>
  <c r="C209" i="1"/>
  <c r="E208" i="1"/>
  <c r="I208" i="1" s="1"/>
  <c r="E207" i="1"/>
  <c r="I207" i="1" s="1"/>
  <c r="E206" i="1"/>
  <c r="I206" i="1" s="1"/>
  <c r="H204" i="1"/>
  <c r="G204" i="1"/>
  <c r="F204" i="1"/>
  <c r="D204" i="1"/>
  <c r="C204" i="1"/>
  <c r="H202" i="1"/>
  <c r="G202" i="1"/>
  <c r="F202" i="1"/>
  <c r="D202" i="1"/>
  <c r="C202" i="1"/>
  <c r="E201" i="1"/>
  <c r="I201" i="1" s="1"/>
  <c r="E199" i="1"/>
  <c r="H197" i="1"/>
  <c r="G197" i="1"/>
  <c r="D197" i="1"/>
  <c r="H195" i="1"/>
  <c r="G195" i="1"/>
  <c r="D195" i="1"/>
  <c r="E192" i="1"/>
  <c r="I192" i="1" s="1"/>
  <c r="H191" i="1"/>
  <c r="G191" i="1"/>
  <c r="F191" i="1"/>
  <c r="D191" i="1"/>
  <c r="C191" i="1"/>
  <c r="E138" i="1"/>
  <c r="I138" i="1" s="1"/>
  <c r="E136" i="1"/>
  <c r="I136" i="1" s="1"/>
  <c r="E135" i="1"/>
  <c r="I135" i="1" s="1"/>
  <c r="E134" i="1"/>
  <c r="I134" i="1" s="1"/>
  <c r="H132" i="1"/>
  <c r="G132" i="1"/>
  <c r="F132" i="1"/>
  <c r="D132" i="1"/>
  <c r="C132" i="1"/>
  <c r="H130" i="1"/>
  <c r="G130" i="1"/>
  <c r="F130" i="1"/>
  <c r="D130" i="1"/>
  <c r="C130" i="1"/>
  <c r="E129" i="1"/>
  <c r="I129" i="1" s="1"/>
  <c r="E128" i="1"/>
  <c r="I128" i="1" s="1"/>
  <c r="H125" i="1"/>
  <c r="G125" i="1"/>
  <c r="F125" i="1"/>
  <c r="D125" i="1"/>
  <c r="H123" i="1"/>
  <c r="G123" i="1"/>
  <c r="F123" i="1"/>
  <c r="D123" i="1"/>
  <c r="E122" i="1"/>
  <c r="I122" i="1" s="1"/>
  <c r="E121" i="1"/>
  <c r="I121" i="1" s="1"/>
  <c r="E120" i="1"/>
  <c r="I120" i="1" s="1"/>
  <c r="H118" i="1"/>
  <c r="G118" i="1"/>
  <c r="F118" i="1"/>
  <c r="D118" i="1"/>
  <c r="C118" i="1"/>
  <c r="H116" i="1"/>
  <c r="G116" i="1"/>
  <c r="F116" i="1"/>
  <c r="D116" i="1"/>
  <c r="C116" i="1"/>
  <c r="E113" i="1"/>
  <c r="H112" i="1"/>
  <c r="G112" i="1"/>
  <c r="F112" i="1"/>
  <c r="D112" i="1"/>
  <c r="C112" i="1"/>
  <c r="E895" i="1"/>
  <c r="I895" i="1" s="1"/>
  <c r="E894" i="1"/>
  <c r="I894" i="1" s="1"/>
  <c r="E893" i="1"/>
  <c r="I893" i="1" s="1"/>
  <c r="H892" i="1"/>
  <c r="G892" i="1"/>
  <c r="F892" i="1"/>
  <c r="D892" i="1"/>
  <c r="C892" i="1"/>
  <c r="E891" i="1"/>
  <c r="I891" i="1" s="1"/>
  <c r="E890" i="1"/>
  <c r="I890" i="1" s="1"/>
  <c r="E889" i="1"/>
  <c r="I889" i="1" s="1"/>
  <c r="H888" i="1"/>
  <c r="G888" i="1"/>
  <c r="F888" i="1"/>
  <c r="D888" i="1"/>
  <c r="C888" i="1"/>
  <c r="E887" i="1"/>
  <c r="I887" i="1" s="1"/>
  <c r="E886" i="1"/>
  <c r="I886" i="1" s="1"/>
  <c r="E885" i="1"/>
  <c r="I885" i="1" s="1"/>
  <c r="H884" i="1"/>
  <c r="G884" i="1"/>
  <c r="F884" i="1"/>
  <c r="D884" i="1"/>
  <c r="C884" i="1"/>
  <c r="E882" i="1"/>
  <c r="I882" i="1" s="1"/>
  <c r="E881" i="1"/>
  <c r="I881" i="1" s="1"/>
  <c r="E880" i="1"/>
  <c r="I880" i="1" s="1"/>
  <c r="E846" i="1"/>
  <c r="I846" i="1" s="1"/>
  <c r="E845" i="1"/>
  <c r="I845" i="1" s="1"/>
  <c r="E844" i="1"/>
  <c r="I844" i="1" s="1"/>
  <c r="H843" i="1"/>
  <c r="G843" i="1"/>
  <c r="F843" i="1"/>
  <c r="D843" i="1"/>
  <c r="C843" i="1"/>
  <c r="E842" i="1"/>
  <c r="I842" i="1" s="1"/>
  <c r="E841" i="1"/>
  <c r="I841" i="1" s="1"/>
  <c r="E840" i="1"/>
  <c r="I840" i="1" s="1"/>
  <c r="H839" i="1"/>
  <c r="G839" i="1"/>
  <c r="F839" i="1"/>
  <c r="D839" i="1"/>
  <c r="C839" i="1"/>
  <c r="E838" i="1"/>
  <c r="I838" i="1" s="1"/>
  <c r="E837" i="1"/>
  <c r="I837" i="1" s="1"/>
  <c r="E836" i="1"/>
  <c r="I836" i="1" s="1"/>
  <c r="H835" i="1"/>
  <c r="H834" i="1" s="1"/>
  <c r="H830" i="1" s="1"/>
  <c r="H829" i="1" s="1"/>
  <c r="G835" i="1"/>
  <c r="F835" i="1"/>
  <c r="D835" i="1"/>
  <c r="D834" i="1" s="1"/>
  <c r="D830" i="1" s="1"/>
  <c r="D829" i="1" s="1"/>
  <c r="C835" i="1"/>
  <c r="E833" i="1"/>
  <c r="I833" i="1" s="1"/>
  <c r="E832" i="1"/>
  <c r="I832" i="1" s="1"/>
  <c r="E831" i="1"/>
  <c r="I831" i="1" s="1"/>
  <c r="E798" i="1"/>
  <c r="I798" i="1" s="1"/>
  <c r="E797" i="1"/>
  <c r="I797" i="1" s="1"/>
  <c r="E796" i="1"/>
  <c r="I796" i="1" s="1"/>
  <c r="H795" i="1"/>
  <c r="G795" i="1"/>
  <c r="F795" i="1"/>
  <c r="D795" i="1"/>
  <c r="C795" i="1"/>
  <c r="E794" i="1"/>
  <c r="I794" i="1" s="1"/>
  <c r="E793" i="1"/>
  <c r="I793" i="1" s="1"/>
  <c r="E792" i="1"/>
  <c r="I792" i="1" s="1"/>
  <c r="H791" i="1"/>
  <c r="G791" i="1"/>
  <c r="F791" i="1"/>
  <c r="D791" i="1"/>
  <c r="C791" i="1"/>
  <c r="E790" i="1"/>
  <c r="I790" i="1" s="1"/>
  <c r="E789" i="1"/>
  <c r="I789" i="1" s="1"/>
  <c r="E788" i="1"/>
  <c r="I788" i="1" s="1"/>
  <c r="H787" i="1"/>
  <c r="H786" i="1" s="1"/>
  <c r="H782" i="1" s="1"/>
  <c r="H781" i="1" s="1"/>
  <c r="G787" i="1"/>
  <c r="F787" i="1"/>
  <c r="F786" i="1" s="1"/>
  <c r="F782" i="1" s="1"/>
  <c r="F781" i="1" s="1"/>
  <c r="D787" i="1"/>
  <c r="D786" i="1" s="1"/>
  <c r="D782" i="1" s="1"/>
  <c r="D781" i="1" s="1"/>
  <c r="C787" i="1"/>
  <c r="E785" i="1"/>
  <c r="I785" i="1" s="1"/>
  <c r="E784" i="1"/>
  <c r="I784" i="1" s="1"/>
  <c r="E783" i="1"/>
  <c r="I783" i="1" s="1"/>
  <c r="E749" i="1"/>
  <c r="I749" i="1" s="1"/>
  <c r="E748" i="1"/>
  <c r="I748" i="1" s="1"/>
  <c r="E747" i="1"/>
  <c r="I747" i="1" s="1"/>
  <c r="H746" i="1"/>
  <c r="G746" i="1"/>
  <c r="F746" i="1"/>
  <c r="D746" i="1"/>
  <c r="C746" i="1"/>
  <c r="E745" i="1"/>
  <c r="I745" i="1" s="1"/>
  <c r="E744" i="1"/>
  <c r="I744" i="1" s="1"/>
  <c r="E743" i="1"/>
  <c r="I743" i="1" s="1"/>
  <c r="H742" i="1"/>
  <c r="G742" i="1"/>
  <c r="F742" i="1"/>
  <c r="D742" i="1"/>
  <c r="C742" i="1"/>
  <c r="E741" i="1"/>
  <c r="I741" i="1" s="1"/>
  <c r="E740" i="1"/>
  <c r="I740" i="1" s="1"/>
  <c r="E739" i="1"/>
  <c r="I739" i="1" s="1"/>
  <c r="H738" i="1"/>
  <c r="G738" i="1"/>
  <c r="G737" i="1" s="1"/>
  <c r="G733" i="1" s="1"/>
  <c r="G732" i="1" s="1"/>
  <c r="F738" i="1"/>
  <c r="D738" i="1"/>
  <c r="C738" i="1"/>
  <c r="C737" i="1" s="1"/>
  <c r="E735" i="1"/>
  <c r="I735" i="1" s="1"/>
  <c r="E734" i="1"/>
  <c r="I734" i="1" s="1"/>
  <c r="E670" i="1"/>
  <c r="I670" i="1" s="1"/>
  <c r="E669" i="1"/>
  <c r="I669" i="1" s="1"/>
  <c r="E668" i="1"/>
  <c r="I668" i="1" s="1"/>
  <c r="H667" i="1"/>
  <c r="G667" i="1"/>
  <c r="F667" i="1"/>
  <c r="D667" i="1"/>
  <c r="C667" i="1"/>
  <c r="E666" i="1"/>
  <c r="I666" i="1" s="1"/>
  <c r="E665" i="1"/>
  <c r="I665" i="1" s="1"/>
  <c r="E664" i="1"/>
  <c r="I664" i="1" s="1"/>
  <c r="H663" i="1"/>
  <c r="G663" i="1"/>
  <c r="F663" i="1"/>
  <c r="D663" i="1"/>
  <c r="C663" i="1"/>
  <c r="E662" i="1"/>
  <c r="I662" i="1" s="1"/>
  <c r="E661" i="1"/>
  <c r="I661" i="1" s="1"/>
  <c r="E660" i="1"/>
  <c r="I660" i="1" s="1"/>
  <c r="H659" i="1"/>
  <c r="G659" i="1"/>
  <c r="F659" i="1"/>
  <c r="D659" i="1"/>
  <c r="C659" i="1"/>
  <c r="C658" i="1" s="1"/>
  <c r="C654" i="1" s="1"/>
  <c r="C653" i="1" s="1"/>
  <c r="C623" i="1" s="1"/>
  <c r="E657" i="1"/>
  <c r="I657" i="1" s="1"/>
  <c r="E656" i="1"/>
  <c r="I656" i="1" s="1"/>
  <c r="E655" i="1"/>
  <c r="I655" i="1" s="1"/>
  <c r="E591" i="1"/>
  <c r="I591" i="1" s="1"/>
  <c r="E590" i="1"/>
  <c r="I590" i="1" s="1"/>
  <c r="E589" i="1"/>
  <c r="I589" i="1" s="1"/>
  <c r="H588" i="1"/>
  <c r="G588" i="1"/>
  <c r="F588" i="1"/>
  <c r="D588" i="1"/>
  <c r="C588" i="1"/>
  <c r="E587" i="1"/>
  <c r="I587" i="1" s="1"/>
  <c r="E586" i="1"/>
  <c r="I586" i="1" s="1"/>
  <c r="E585" i="1"/>
  <c r="I585" i="1" s="1"/>
  <c r="H584" i="1"/>
  <c r="G584" i="1"/>
  <c r="F584" i="1"/>
  <c r="D584" i="1"/>
  <c r="C584" i="1"/>
  <c r="E583" i="1"/>
  <c r="I583" i="1" s="1"/>
  <c r="E582" i="1"/>
  <c r="I582" i="1" s="1"/>
  <c r="E581" i="1"/>
  <c r="I581" i="1" s="1"/>
  <c r="H580" i="1"/>
  <c r="G580" i="1"/>
  <c r="F580" i="1"/>
  <c r="D580" i="1"/>
  <c r="C580" i="1"/>
  <c r="E578" i="1"/>
  <c r="I578" i="1" s="1"/>
  <c r="E577" i="1"/>
  <c r="I577" i="1" s="1"/>
  <c r="E576" i="1"/>
  <c r="I576" i="1" s="1"/>
  <c r="E542" i="1"/>
  <c r="I542" i="1" s="1"/>
  <c r="E541" i="1"/>
  <c r="I541" i="1" s="1"/>
  <c r="E540" i="1"/>
  <c r="I540" i="1" s="1"/>
  <c r="H539" i="1"/>
  <c r="G539" i="1"/>
  <c r="F539" i="1"/>
  <c r="D539" i="1"/>
  <c r="C539" i="1"/>
  <c r="E538" i="1"/>
  <c r="I538" i="1" s="1"/>
  <c r="E537" i="1"/>
  <c r="I537" i="1" s="1"/>
  <c r="E536" i="1"/>
  <c r="I536" i="1" s="1"/>
  <c r="H535" i="1"/>
  <c r="G535" i="1"/>
  <c r="F535" i="1"/>
  <c r="D535" i="1"/>
  <c r="C535" i="1"/>
  <c r="E534" i="1"/>
  <c r="I534" i="1" s="1"/>
  <c r="E533" i="1"/>
  <c r="I533" i="1" s="1"/>
  <c r="E532" i="1"/>
  <c r="I532" i="1" s="1"/>
  <c r="H531" i="1"/>
  <c r="G531" i="1"/>
  <c r="F531" i="1"/>
  <c r="F530" i="1" s="1"/>
  <c r="F526" i="1" s="1"/>
  <c r="F525" i="1" s="1"/>
  <c r="D531" i="1"/>
  <c r="C531" i="1"/>
  <c r="C530" i="1" s="1"/>
  <c r="C526" i="1" s="1"/>
  <c r="C525" i="1" s="1"/>
  <c r="E529" i="1"/>
  <c r="I529" i="1" s="1"/>
  <c r="E528" i="1"/>
  <c r="I528" i="1" s="1"/>
  <c r="E527" i="1"/>
  <c r="I527" i="1" s="1"/>
  <c r="E494" i="1"/>
  <c r="I494" i="1" s="1"/>
  <c r="E493" i="1"/>
  <c r="I493" i="1" s="1"/>
  <c r="E492" i="1"/>
  <c r="I492" i="1" s="1"/>
  <c r="H491" i="1"/>
  <c r="G491" i="1"/>
  <c r="F491" i="1"/>
  <c r="D491" i="1"/>
  <c r="C491" i="1"/>
  <c r="E490" i="1"/>
  <c r="I490" i="1" s="1"/>
  <c r="E489" i="1"/>
  <c r="I489" i="1" s="1"/>
  <c r="E488" i="1"/>
  <c r="I488" i="1" s="1"/>
  <c r="H487" i="1"/>
  <c r="G487" i="1"/>
  <c r="F487" i="1"/>
  <c r="D487" i="1"/>
  <c r="C487" i="1"/>
  <c r="E486" i="1"/>
  <c r="I486" i="1" s="1"/>
  <c r="E485" i="1"/>
  <c r="I485" i="1" s="1"/>
  <c r="E484" i="1"/>
  <c r="I484" i="1" s="1"/>
  <c r="H483" i="1"/>
  <c r="G483" i="1"/>
  <c r="F483" i="1"/>
  <c r="F482" i="1" s="1"/>
  <c r="F478" i="1" s="1"/>
  <c r="F477" i="1" s="1"/>
  <c r="D483" i="1"/>
  <c r="D482" i="1" s="1"/>
  <c r="D478" i="1" s="1"/>
  <c r="D477" i="1" s="1"/>
  <c r="C483" i="1"/>
  <c r="E481" i="1"/>
  <c r="I481" i="1" s="1"/>
  <c r="E480" i="1"/>
  <c r="I480" i="1" s="1"/>
  <c r="E479" i="1"/>
  <c r="I479" i="1" s="1"/>
  <c r="E366" i="1"/>
  <c r="I366" i="1" s="1"/>
  <c r="E365" i="1"/>
  <c r="I365" i="1" s="1"/>
  <c r="E364" i="1"/>
  <c r="I364" i="1" s="1"/>
  <c r="H363" i="1"/>
  <c r="G363" i="1"/>
  <c r="F363" i="1"/>
  <c r="D363" i="1"/>
  <c r="C363" i="1"/>
  <c r="E362" i="1"/>
  <c r="I362" i="1" s="1"/>
  <c r="E361" i="1"/>
  <c r="I361" i="1" s="1"/>
  <c r="E360" i="1"/>
  <c r="I360" i="1" s="1"/>
  <c r="H359" i="1"/>
  <c r="G359" i="1"/>
  <c r="F359" i="1"/>
  <c r="F354" i="1" s="1"/>
  <c r="F350" i="1" s="1"/>
  <c r="F349" i="1" s="1"/>
  <c r="F319" i="1" s="1"/>
  <c r="D359" i="1"/>
  <c r="C359" i="1"/>
  <c r="C354" i="1" s="1"/>
  <c r="C350" i="1" s="1"/>
  <c r="C349" i="1" s="1"/>
  <c r="C319" i="1" s="1"/>
  <c r="E358" i="1"/>
  <c r="I358" i="1" s="1"/>
  <c r="E357" i="1"/>
  <c r="I357" i="1" s="1"/>
  <c r="E356" i="1"/>
  <c r="I356" i="1" s="1"/>
  <c r="H355" i="1"/>
  <c r="H354" i="1" s="1"/>
  <c r="H350" i="1" s="1"/>
  <c r="H349" i="1" s="1"/>
  <c r="H319" i="1" s="1"/>
  <c r="G355" i="1"/>
  <c r="D355" i="1"/>
  <c r="E353" i="1"/>
  <c r="I353" i="1" s="1"/>
  <c r="E351" i="1"/>
  <c r="I351" i="1" s="1"/>
  <c r="E286" i="1"/>
  <c r="I286" i="1" s="1"/>
  <c r="E285" i="1"/>
  <c r="I285" i="1" s="1"/>
  <c r="E284" i="1"/>
  <c r="I284" i="1" s="1"/>
  <c r="H283" i="1"/>
  <c r="G283" i="1"/>
  <c r="F283" i="1"/>
  <c r="D283" i="1"/>
  <c r="C283" i="1"/>
  <c r="E282" i="1"/>
  <c r="I282" i="1" s="1"/>
  <c r="E281" i="1"/>
  <c r="I281" i="1" s="1"/>
  <c r="E280" i="1"/>
  <c r="I280" i="1" s="1"/>
  <c r="H279" i="1"/>
  <c r="G279" i="1"/>
  <c r="F279" i="1"/>
  <c r="D279" i="1"/>
  <c r="C279" i="1"/>
  <c r="E278" i="1"/>
  <c r="I278" i="1" s="1"/>
  <c r="E277" i="1"/>
  <c r="I277" i="1" s="1"/>
  <c r="E276" i="1"/>
  <c r="I276" i="1" s="1"/>
  <c r="H275" i="1"/>
  <c r="G275" i="1"/>
  <c r="G274" i="1" s="1"/>
  <c r="G270" i="1" s="1"/>
  <c r="G269" i="1" s="1"/>
  <c r="F275" i="1"/>
  <c r="D275" i="1"/>
  <c r="D274" i="1" s="1"/>
  <c r="D270" i="1" s="1"/>
  <c r="D269" i="1" s="1"/>
  <c r="C275" i="1"/>
  <c r="C274" i="1" s="1"/>
  <c r="C270" i="1" s="1"/>
  <c r="C269" i="1" s="1"/>
  <c r="E273" i="1"/>
  <c r="I273" i="1" s="1"/>
  <c r="E272" i="1"/>
  <c r="I272" i="1" s="1"/>
  <c r="E189" i="1"/>
  <c r="I189" i="1" s="1"/>
  <c r="E188" i="1"/>
  <c r="I188" i="1" s="1"/>
  <c r="E187" i="1"/>
  <c r="I187" i="1" s="1"/>
  <c r="H186" i="1"/>
  <c r="G186" i="1"/>
  <c r="F186" i="1"/>
  <c r="D186" i="1"/>
  <c r="C186" i="1"/>
  <c r="E185" i="1"/>
  <c r="I185" i="1" s="1"/>
  <c r="E184" i="1"/>
  <c r="I184" i="1" s="1"/>
  <c r="E183" i="1"/>
  <c r="I183" i="1" s="1"/>
  <c r="H182" i="1"/>
  <c r="G182" i="1"/>
  <c r="F182" i="1"/>
  <c r="D182" i="1"/>
  <c r="C182" i="1"/>
  <c r="E181" i="1"/>
  <c r="I181" i="1" s="1"/>
  <c r="E180" i="1"/>
  <c r="I180" i="1" s="1"/>
  <c r="E179" i="1"/>
  <c r="I179" i="1" s="1"/>
  <c r="H178" i="1"/>
  <c r="G178" i="1"/>
  <c r="G177" i="1" s="1"/>
  <c r="G173" i="1" s="1"/>
  <c r="G172" i="1" s="1"/>
  <c r="F178" i="1"/>
  <c r="D178" i="1"/>
  <c r="E175" i="1"/>
  <c r="I175" i="1" s="1"/>
  <c r="E174" i="1"/>
  <c r="E110" i="1"/>
  <c r="I110" i="1" s="1"/>
  <c r="E109" i="1"/>
  <c r="I109" i="1" s="1"/>
  <c r="E108" i="1"/>
  <c r="I108" i="1" s="1"/>
  <c r="H107" i="1"/>
  <c r="G107" i="1"/>
  <c r="F107" i="1"/>
  <c r="D107" i="1"/>
  <c r="C107" i="1"/>
  <c r="E106" i="1"/>
  <c r="I106" i="1" s="1"/>
  <c r="E105" i="1"/>
  <c r="I105" i="1" s="1"/>
  <c r="H103" i="1"/>
  <c r="G103" i="1"/>
  <c r="F103" i="1"/>
  <c r="D103" i="1"/>
  <c r="E102" i="1"/>
  <c r="I102" i="1" s="1"/>
  <c r="E101" i="1"/>
  <c r="I101" i="1" s="1"/>
  <c r="E100" i="1"/>
  <c r="I100" i="1" s="1"/>
  <c r="H99" i="1"/>
  <c r="G99" i="1"/>
  <c r="F99" i="1"/>
  <c r="D99" i="1"/>
  <c r="C99" i="1"/>
  <c r="E96" i="1"/>
  <c r="I96" i="1" s="1"/>
  <c r="D225" i="1" l="1"/>
  <c r="D221" i="1" s="1"/>
  <c r="C733" i="1"/>
  <c r="C732" i="1" s="1"/>
  <c r="D658" i="1"/>
  <c r="D654" i="1" s="1"/>
  <c r="D653" i="1" s="1"/>
  <c r="D623" i="1" s="1"/>
  <c r="I248" i="1"/>
  <c r="D98" i="1"/>
  <c r="G98" i="1"/>
  <c r="G94" i="1" s="1"/>
  <c r="G93" i="1" s="1"/>
  <c r="G63" i="1" s="1"/>
  <c r="I174" i="1"/>
  <c r="C103" i="1"/>
  <c r="E104" i="1"/>
  <c r="I104" i="1" s="1"/>
  <c r="F243" i="1"/>
  <c r="F242" i="1" s="1"/>
  <c r="F238" i="1" s="1"/>
  <c r="F14" i="1"/>
  <c r="F327" i="1"/>
  <c r="C39" i="1"/>
  <c r="F579" i="1"/>
  <c r="F575" i="1" s="1"/>
  <c r="F574" i="1" s="1"/>
  <c r="F398" i="1" s="1"/>
  <c r="I240" i="1"/>
  <c r="C243" i="1"/>
  <c r="C125" i="1"/>
  <c r="I224" i="1"/>
  <c r="C123" i="1"/>
  <c r="C115" i="1" s="1"/>
  <c r="C111" i="1" s="1"/>
  <c r="F16" i="1"/>
  <c r="C14" i="1"/>
  <c r="E14" i="1" s="1"/>
  <c r="C80" i="1"/>
  <c r="E80" i="1" s="1"/>
  <c r="I80" i="1" s="1"/>
  <c r="I222" i="1"/>
  <c r="F197" i="1"/>
  <c r="I200" i="1"/>
  <c r="E191" i="1"/>
  <c r="I191" i="1" s="1"/>
  <c r="E234" i="1"/>
  <c r="I234" i="1" s="1"/>
  <c r="G115" i="1"/>
  <c r="G111" i="1" s="1"/>
  <c r="G225" i="1"/>
  <c r="G221" i="1" s="1"/>
  <c r="C834" i="1"/>
  <c r="C830" i="1" s="1"/>
  <c r="C829" i="1" s="1"/>
  <c r="E16" i="1"/>
  <c r="I199" i="1"/>
  <c r="E751" i="1"/>
  <c r="I751" i="1" s="1"/>
  <c r="C579" i="1"/>
  <c r="C575" i="1" s="1"/>
  <c r="C574" i="1" s="1"/>
  <c r="E19" i="1"/>
  <c r="D900" i="1"/>
  <c r="D896" i="1" s="1"/>
  <c r="E672" i="1"/>
  <c r="I672" i="1" s="1"/>
  <c r="C178" i="1"/>
  <c r="D499" i="1"/>
  <c r="D495" i="1" s="1"/>
  <c r="D524" i="1" s="1"/>
  <c r="F547" i="1"/>
  <c r="E593" i="1"/>
  <c r="I593" i="1" s="1"/>
  <c r="H675" i="1"/>
  <c r="H671" i="1" s="1"/>
  <c r="F225" i="1"/>
  <c r="F221" i="1" s="1"/>
  <c r="E252" i="1"/>
  <c r="I252" i="1" s="1"/>
  <c r="C195" i="1"/>
  <c r="C194" i="1" s="1"/>
  <c r="C190" i="1" s="1"/>
  <c r="C450" i="1"/>
  <c r="C446" i="1" s="1"/>
  <c r="C475" i="1" s="1"/>
  <c r="E544" i="1"/>
  <c r="I544" i="1" s="1"/>
  <c r="C242" i="1"/>
  <c r="C238" i="1" s="1"/>
  <c r="E250" i="1"/>
  <c r="I250" i="1" s="1"/>
  <c r="E288" i="1"/>
  <c r="I288" i="1" s="1"/>
  <c r="C197" i="1"/>
  <c r="D354" i="1"/>
  <c r="D350" i="1" s="1"/>
  <c r="D349" i="1" s="1"/>
  <c r="D319" i="1" s="1"/>
  <c r="H194" i="1"/>
  <c r="H190" i="1" s="1"/>
  <c r="I176" i="1"/>
  <c r="C294" i="1"/>
  <c r="E230" i="1"/>
  <c r="I230" i="1" s="1"/>
  <c r="E496" i="1"/>
  <c r="I496" i="1" s="1"/>
  <c r="C226" i="1"/>
  <c r="C225" i="1" s="1"/>
  <c r="C221" i="1" s="1"/>
  <c r="D242" i="1"/>
  <c r="D238" i="1" s="1"/>
  <c r="C153" i="1"/>
  <c r="E153" i="1" s="1"/>
  <c r="C292" i="1"/>
  <c r="C291" i="1" s="1"/>
  <c r="C287" i="1" s="1"/>
  <c r="C316" i="1" s="1"/>
  <c r="E447" i="1"/>
  <c r="I447" i="1" s="1"/>
  <c r="G242" i="1"/>
  <c r="G238" i="1" s="1"/>
  <c r="G371" i="1"/>
  <c r="G367" i="1" s="1"/>
  <c r="H450" i="1"/>
  <c r="H446" i="1" s="1"/>
  <c r="H475" i="1" s="1"/>
  <c r="D754" i="1"/>
  <c r="D750" i="1" s="1"/>
  <c r="F803" i="1"/>
  <c r="E848" i="1"/>
  <c r="I848" i="1" s="1"/>
  <c r="C152" i="1"/>
  <c r="H242" i="1"/>
  <c r="H238" i="1" s="1"/>
  <c r="F291" i="1"/>
  <c r="E800" i="1"/>
  <c r="I800" i="1" s="1"/>
  <c r="H225" i="1"/>
  <c r="H221" i="1" s="1"/>
  <c r="E368" i="1"/>
  <c r="I368" i="1" s="1"/>
  <c r="I247" i="1"/>
  <c r="E243" i="1"/>
  <c r="E226" i="1"/>
  <c r="I227" i="1"/>
  <c r="F152" i="1"/>
  <c r="F245" i="1"/>
  <c r="E246" i="1"/>
  <c r="I246" i="1" s="1"/>
  <c r="I237" i="1"/>
  <c r="C245" i="1"/>
  <c r="F19" i="1"/>
  <c r="F18" i="1" s="1"/>
  <c r="F195" i="1"/>
  <c r="F194" i="1" s="1"/>
  <c r="F153" i="1"/>
  <c r="E95" i="1"/>
  <c r="I95" i="1" s="1"/>
  <c r="E97" i="1"/>
  <c r="I97" i="1" s="1"/>
  <c r="D94" i="1"/>
  <c r="D93" i="1" s="1"/>
  <c r="D63" i="1" s="1"/>
  <c r="G499" i="1"/>
  <c r="G495" i="1" s="1"/>
  <c r="G754" i="1"/>
  <c r="G750" i="1" s="1"/>
  <c r="G779" i="1" s="1"/>
  <c r="F115" i="1"/>
  <c r="G194" i="1"/>
  <c r="G190" i="1" s="1"/>
  <c r="G219" i="1" s="1"/>
  <c r="D291" i="1"/>
  <c r="D287" i="1" s="1"/>
  <c r="D316" i="1" s="1"/>
  <c r="F371" i="1"/>
  <c r="G450" i="1"/>
  <c r="G446" i="1" s="1"/>
  <c r="G475" i="1" s="1"/>
  <c r="H499" i="1"/>
  <c r="H495" i="1" s="1"/>
  <c r="D547" i="1"/>
  <c r="D543" i="1" s="1"/>
  <c r="F596" i="1"/>
  <c r="H754" i="1"/>
  <c r="H750" i="1" s="1"/>
  <c r="D803" i="1"/>
  <c r="D799" i="1" s="1"/>
  <c r="D828" i="1" s="1"/>
  <c r="F851" i="1"/>
  <c r="C900" i="1"/>
  <c r="C896" i="1" s="1"/>
  <c r="H900" i="1"/>
  <c r="H896" i="1" s="1"/>
  <c r="E73" i="1"/>
  <c r="I73" i="1" s="1"/>
  <c r="H115" i="1"/>
  <c r="H111" i="1" s="1"/>
  <c r="D194" i="1"/>
  <c r="D190" i="1" s="1"/>
  <c r="G291" i="1"/>
  <c r="G287" i="1" s="1"/>
  <c r="G316" i="1" s="1"/>
  <c r="C371" i="1"/>
  <c r="C367" i="1" s="1"/>
  <c r="C396" i="1" s="1"/>
  <c r="H371" i="1"/>
  <c r="H367" i="1" s="1"/>
  <c r="H396" i="1" s="1"/>
  <c r="D450" i="1"/>
  <c r="D446" i="1" s="1"/>
  <c r="D475" i="1" s="1"/>
  <c r="F499" i="1"/>
  <c r="C499" i="1"/>
  <c r="C495" i="1" s="1"/>
  <c r="G547" i="1"/>
  <c r="G543" i="1" s="1"/>
  <c r="C596" i="1"/>
  <c r="C592" i="1" s="1"/>
  <c r="H596" i="1"/>
  <c r="H592" i="1" s="1"/>
  <c r="G596" i="1"/>
  <c r="G592" i="1" s="1"/>
  <c r="D675" i="1"/>
  <c r="D671" i="1" s="1"/>
  <c r="C675" i="1"/>
  <c r="C671" i="1" s="1"/>
  <c r="C700" i="1" s="1"/>
  <c r="G675" i="1"/>
  <c r="G671" i="1" s="1"/>
  <c r="F754" i="1"/>
  <c r="C754" i="1"/>
  <c r="C750" i="1" s="1"/>
  <c r="C779" i="1" s="1"/>
  <c r="G803" i="1"/>
  <c r="G799" i="1" s="1"/>
  <c r="C851" i="1"/>
  <c r="C847" i="1" s="1"/>
  <c r="H851" i="1"/>
  <c r="H847" i="1" s="1"/>
  <c r="H876" i="1" s="1"/>
  <c r="G851" i="1"/>
  <c r="G847" i="1" s="1"/>
  <c r="F900" i="1"/>
  <c r="D115" i="1"/>
  <c r="D111" i="1" s="1"/>
  <c r="H291" i="1"/>
  <c r="H287" i="1" s="1"/>
  <c r="D371" i="1"/>
  <c r="D367" i="1" s="1"/>
  <c r="C547" i="1"/>
  <c r="C543" i="1" s="1"/>
  <c r="C572" i="1" s="1"/>
  <c r="H547" i="1"/>
  <c r="H543" i="1" s="1"/>
  <c r="D596" i="1"/>
  <c r="D592" i="1" s="1"/>
  <c r="F675" i="1"/>
  <c r="C803" i="1"/>
  <c r="C799" i="1" s="1"/>
  <c r="H803" i="1"/>
  <c r="H799" i="1" s="1"/>
  <c r="H828" i="1" s="1"/>
  <c r="D851" i="1"/>
  <c r="D847" i="1" s="1"/>
  <c r="D876" i="1" s="1"/>
  <c r="G900" i="1"/>
  <c r="G896" i="1" s="1"/>
  <c r="E167" i="1"/>
  <c r="I167" i="1" s="1"/>
  <c r="E23" i="1"/>
  <c r="I23" i="1" s="1"/>
  <c r="E25" i="1"/>
  <c r="I25" i="1" s="1"/>
  <c r="E15" i="1"/>
  <c r="I15" i="1" s="1"/>
  <c r="E20" i="1"/>
  <c r="I20" i="1" s="1"/>
  <c r="E27" i="1"/>
  <c r="I27" i="1" s="1"/>
  <c r="E29" i="1"/>
  <c r="I29" i="1" s="1"/>
  <c r="D85" i="1"/>
  <c r="C69" i="1"/>
  <c r="E75" i="1"/>
  <c r="I75" i="1" s="1"/>
  <c r="H18" i="1"/>
  <c r="E410" i="1"/>
  <c r="E423" i="1"/>
  <c r="I423" i="1" s="1"/>
  <c r="D22" i="1"/>
  <c r="F26" i="1"/>
  <c r="D71" i="1"/>
  <c r="C26" i="1"/>
  <c r="I72" i="1"/>
  <c r="H78" i="1"/>
  <c r="I725" i="1"/>
  <c r="I407" i="1"/>
  <c r="I414" i="1"/>
  <c r="E336" i="1"/>
  <c r="I336" i="1" s="1"/>
  <c r="E343" i="1"/>
  <c r="I343" i="1" s="1"/>
  <c r="I428" i="1"/>
  <c r="I711" i="1"/>
  <c r="E897" i="1"/>
  <c r="I897" i="1" s="1"/>
  <c r="I898" i="1"/>
  <c r="I646" i="1"/>
  <c r="I328" i="1"/>
  <c r="E112" i="1"/>
  <c r="I112" i="1" s="1"/>
  <c r="I113" i="1"/>
  <c r="I239" i="1"/>
  <c r="I718" i="1"/>
  <c r="I639" i="1"/>
  <c r="I342" i="1"/>
  <c r="I79" i="1"/>
  <c r="D645" i="1"/>
  <c r="E416" i="1"/>
  <c r="I416" i="1" s="1"/>
  <c r="I421" i="1"/>
  <c r="E426" i="1"/>
  <c r="I426" i="1" s="1"/>
  <c r="D339" i="1"/>
  <c r="E160" i="1"/>
  <c r="I160" i="1" s="1"/>
  <c r="G157" i="1"/>
  <c r="H162" i="1"/>
  <c r="E66" i="1"/>
  <c r="F71" i="1"/>
  <c r="F46" i="1"/>
  <c r="E82" i="1"/>
  <c r="I82" i="1" s="1"/>
  <c r="I86" i="1"/>
  <c r="C85" i="1"/>
  <c r="E21" i="1"/>
  <c r="I21" i="1" s="1"/>
  <c r="G18" i="1"/>
  <c r="E24" i="1"/>
  <c r="I24" i="1" s="1"/>
  <c r="F22" i="1"/>
  <c r="G22" i="1"/>
  <c r="H22" i="1"/>
  <c r="D26" i="1"/>
  <c r="G26" i="1"/>
  <c r="H26" i="1"/>
  <c r="I632" i="1"/>
  <c r="C341" i="1"/>
  <c r="I335" i="1"/>
  <c r="D150" i="1"/>
  <c r="I158" i="1"/>
  <c r="C157" i="1"/>
  <c r="D162" i="1"/>
  <c r="I165" i="1"/>
  <c r="G39" i="1"/>
  <c r="G41" i="1"/>
  <c r="H42" i="1"/>
  <c r="C56" i="1"/>
  <c r="H54" i="1"/>
  <c r="F56" i="1"/>
  <c r="D58" i="1"/>
  <c r="D65" i="1"/>
  <c r="C42" i="1"/>
  <c r="H40" i="1"/>
  <c r="D47" i="1"/>
  <c r="D49" i="1"/>
  <c r="F48" i="1"/>
  <c r="G49" i="1"/>
  <c r="E648" i="1"/>
  <c r="I648" i="1" s="1"/>
  <c r="F54" i="1"/>
  <c r="G55" i="1"/>
  <c r="H56" i="1"/>
  <c r="G58" i="1"/>
  <c r="E345" i="1"/>
  <c r="I345" i="1" s="1"/>
  <c r="E145" i="1"/>
  <c r="E161" i="1"/>
  <c r="I161" i="1" s="1"/>
  <c r="H155" i="1"/>
  <c r="G162" i="1"/>
  <c r="E53" i="1"/>
  <c r="D39" i="1"/>
  <c r="H39" i="1"/>
  <c r="D41" i="1"/>
  <c r="G40" i="1"/>
  <c r="H41" i="1"/>
  <c r="C46" i="1"/>
  <c r="G46" i="1"/>
  <c r="F78" i="1"/>
  <c r="G48" i="1"/>
  <c r="H49" i="1"/>
  <c r="F53" i="1"/>
  <c r="D54" i="1"/>
  <c r="D56" i="1"/>
  <c r="F55" i="1"/>
  <c r="G56" i="1"/>
  <c r="F58" i="1"/>
  <c r="D46" i="1"/>
  <c r="H46" i="1"/>
  <c r="D48" i="1"/>
  <c r="C53" i="1"/>
  <c r="G53" i="1"/>
  <c r="E651" i="1"/>
  <c r="I651" i="1" s="1"/>
  <c r="E338" i="1"/>
  <c r="I338" i="1" s="1"/>
  <c r="H33" i="1"/>
  <c r="H32" i="1" s="1"/>
  <c r="F39" i="1"/>
  <c r="D40" i="1"/>
  <c r="D42" i="1"/>
  <c r="G42" i="1"/>
  <c r="E46" i="1"/>
  <c r="C49" i="1"/>
  <c r="H47" i="1"/>
  <c r="F49" i="1"/>
  <c r="D53" i="1"/>
  <c r="H53" i="1"/>
  <c r="D55" i="1"/>
  <c r="G54" i="1"/>
  <c r="H55" i="1"/>
  <c r="C58" i="1"/>
  <c r="H58" i="1"/>
  <c r="D33" i="1"/>
  <c r="D32" i="1" s="1"/>
  <c r="C55" i="1"/>
  <c r="G71" i="1"/>
  <c r="G76" i="1"/>
  <c r="E81" i="1"/>
  <c r="I81" i="1" s="1"/>
  <c r="G85" i="1"/>
  <c r="E330" i="1"/>
  <c r="I330" i="1" s="1"/>
  <c r="C71" i="1"/>
  <c r="H71" i="1"/>
  <c r="G78" i="1"/>
  <c r="H76" i="1"/>
  <c r="E88" i="1"/>
  <c r="I88" i="1" s="1"/>
  <c r="F85" i="1"/>
  <c r="G83" i="1"/>
  <c r="F33" i="1"/>
  <c r="F32" i="1" s="1"/>
  <c r="C48" i="1"/>
  <c r="F47" i="1"/>
  <c r="D69" i="1"/>
  <c r="D83" i="1"/>
  <c r="E87" i="1"/>
  <c r="I87" i="1" s="1"/>
  <c r="C327" i="1"/>
  <c r="D332" i="1"/>
  <c r="C339" i="1"/>
  <c r="F339" i="1"/>
  <c r="G33" i="1"/>
  <c r="G32" i="1" s="1"/>
  <c r="G47" i="1"/>
  <c r="H48" i="1"/>
  <c r="C54" i="1"/>
  <c r="H69" i="1"/>
  <c r="F83" i="1"/>
  <c r="E409" i="1"/>
  <c r="H406" i="1"/>
  <c r="H413" i="1"/>
  <c r="E422" i="1"/>
  <c r="E424" i="1"/>
  <c r="I424" i="1" s="1"/>
  <c r="E322" i="1"/>
  <c r="H332" i="1"/>
  <c r="E347" i="1"/>
  <c r="I347" i="1" s="1"/>
  <c r="E154" i="1"/>
  <c r="I154" i="1" s="1"/>
  <c r="E166" i="1"/>
  <c r="I166" i="1" s="1"/>
  <c r="E168" i="1"/>
  <c r="I168" i="1" s="1"/>
  <c r="D164" i="1"/>
  <c r="E74" i="1"/>
  <c r="G69" i="1"/>
  <c r="F76" i="1"/>
  <c r="E89" i="1"/>
  <c r="I89" i="1" s="1"/>
  <c r="H85" i="1"/>
  <c r="E91" i="1"/>
  <c r="I91" i="1" s="1"/>
  <c r="C33" i="1"/>
  <c r="C22" i="1"/>
  <c r="E28" i="1"/>
  <c r="D18" i="1"/>
  <c r="F69" i="1"/>
  <c r="D76" i="1"/>
  <c r="C83" i="1"/>
  <c r="H83" i="1"/>
  <c r="D78" i="1"/>
  <c r="C325" i="1"/>
  <c r="E640" i="1"/>
  <c r="I640" i="1" s="1"/>
  <c r="E642" i="1"/>
  <c r="I642" i="1" s="1"/>
  <c r="E329" i="1"/>
  <c r="I329" i="1" s="1"/>
  <c r="E331" i="1"/>
  <c r="I331" i="1" s="1"/>
  <c r="F325" i="1"/>
  <c r="C334" i="1"/>
  <c r="F332" i="1"/>
  <c r="G334" i="1"/>
  <c r="G341" i="1"/>
  <c r="H341" i="1"/>
  <c r="H157" i="1"/>
  <c r="C144" i="1"/>
  <c r="D643" i="1"/>
  <c r="E415" i="1"/>
  <c r="E417" i="1"/>
  <c r="I417" i="1" s="1"/>
  <c r="F411" i="1"/>
  <c r="E159" i="1"/>
  <c r="F157" i="1"/>
  <c r="G155" i="1"/>
  <c r="C164" i="1"/>
  <c r="F162" i="1"/>
  <c r="G164" i="1"/>
  <c r="H164" i="1"/>
  <c r="F164" i="1"/>
  <c r="E170" i="1"/>
  <c r="I170" i="1" s="1"/>
  <c r="C155" i="1"/>
  <c r="C332" i="1"/>
  <c r="E721" i="1"/>
  <c r="I721" i="1" s="1"/>
  <c r="E649" i="1"/>
  <c r="I649" i="1" s="1"/>
  <c r="C411" i="1"/>
  <c r="H325" i="1"/>
  <c r="D148" i="1"/>
  <c r="G150" i="1"/>
  <c r="H150" i="1"/>
  <c r="D155" i="1"/>
  <c r="C162" i="1"/>
  <c r="F155" i="1"/>
  <c r="D157" i="1"/>
  <c r="G148" i="1"/>
  <c r="H148" i="1"/>
  <c r="C321" i="1"/>
  <c r="D341" i="1"/>
  <c r="E720" i="1"/>
  <c r="I720" i="1" s="1"/>
  <c r="E730" i="1"/>
  <c r="I730" i="1" s="1"/>
  <c r="C636" i="1"/>
  <c r="E337" i="1"/>
  <c r="G332" i="1"/>
  <c r="H334" i="1"/>
  <c r="D325" i="1"/>
  <c r="C631" i="1"/>
  <c r="C629" i="1"/>
  <c r="F629" i="1"/>
  <c r="H631" i="1"/>
  <c r="D636" i="1"/>
  <c r="G638" i="1"/>
  <c r="C643" i="1"/>
  <c r="F645" i="1"/>
  <c r="C404" i="1"/>
  <c r="H404" i="1"/>
  <c r="G411" i="1"/>
  <c r="C420" i="1"/>
  <c r="F420" i="1"/>
  <c r="H420" i="1"/>
  <c r="G327" i="1"/>
  <c r="E535" i="1"/>
  <c r="I535" i="1" s="1"/>
  <c r="F334" i="1"/>
  <c r="E344" i="1"/>
  <c r="F341" i="1"/>
  <c r="G339" i="1"/>
  <c r="H339" i="1"/>
  <c r="D334" i="1"/>
  <c r="H327" i="1"/>
  <c r="D327" i="1"/>
  <c r="G325" i="1"/>
  <c r="E408" i="1"/>
  <c r="C418" i="1"/>
  <c r="H629" i="1"/>
  <c r="F643" i="1"/>
  <c r="D420" i="1"/>
  <c r="G420" i="1"/>
  <c r="H418" i="1"/>
  <c r="E705" i="1"/>
  <c r="H710" i="1"/>
  <c r="D411" i="1"/>
  <c r="G413" i="1"/>
  <c r="C413" i="1"/>
  <c r="F413" i="1"/>
  <c r="D406" i="1"/>
  <c r="G406" i="1"/>
  <c r="D418" i="1"/>
  <c r="F418" i="1"/>
  <c r="G418" i="1"/>
  <c r="H411" i="1"/>
  <c r="D413" i="1"/>
  <c r="D404" i="1"/>
  <c r="G404" i="1"/>
  <c r="C406" i="1"/>
  <c r="E401" i="1"/>
  <c r="F631" i="1"/>
  <c r="C717" i="1"/>
  <c r="F722" i="1"/>
  <c r="E634" i="1"/>
  <c r="I634" i="1" s="1"/>
  <c r="G631" i="1"/>
  <c r="C638" i="1"/>
  <c r="D638" i="1"/>
  <c r="E647" i="1"/>
  <c r="E633" i="1"/>
  <c r="I633" i="1" s="1"/>
  <c r="E635" i="1"/>
  <c r="I635" i="1" s="1"/>
  <c r="F638" i="1"/>
  <c r="G645" i="1"/>
  <c r="H645" i="1"/>
  <c r="G643" i="1"/>
  <c r="H643" i="1"/>
  <c r="C645" i="1"/>
  <c r="H638" i="1"/>
  <c r="F636" i="1"/>
  <c r="G636" i="1"/>
  <c r="H636" i="1"/>
  <c r="E641" i="1"/>
  <c r="I641" i="1" s="1"/>
  <c r="D629" i="1"/>
  <c r="D631" i="1"/>
  <c r="G629" i="1"/>
  <c r="E626" i="1"/>
  <c r="C625" i="1"/>
  <c r="F708" i="1"/>
  <c r="E719" i="1"/>
  <c r="I719" i="1" s="1"/>
  <c r="C715" i="1"/>
  <c r="D708" i="1"/>
  <c r="F717" i="1"/>
  <c r="C708" i="1"/>
  <c r="E714" i="1"/>
  <c r="I714" i="1" s="1"/>
  <c r="H708" i="1"/>
  <c r="F710" i="1"/>
  <c r="G717" i="1"/>
  <c r="H715" i="1"/>
  <c r="C722" i="1"/>
  <c r="E728" i="1"/>
  <c r="I728" i="1" s="1"/>
  <c r="H724" i="1"/>
  <c r="F724" i="1"/>
  <c r="E712" i="1"/>
  <c r="I712" i="1" s="1"/>
  <c r="C724" i="1"/>
  <c r="D722" i="1"/>
  <c r="H717" i="1"/>
  <c r="E726" i="1"/>
  <c r="I726" i="1" s="1"/>
  <c r="D715" i="1"/>
  <c r="G710" i="1"/>
  <c r="C710" i="1"/>
  <c r="F715" i="1"/>
  <c r="E727" i="1"/>
  <c r="I727" i="1" s="1"/>
  <c r="G722" i="1"/>
  <c r="D724" i="1"/>
  <c r="H722" i="1"/>
  <c r="G724" i="1"/>
  <c r="D717" i="1"/>
  <c r="G715" i="1"/>
  <c r="D710" i="1"/>
  <c r="G708" i="1"/>
  <c r="E713" i="1"/>
  <c r="I713" i="1" s="1"/>
  <c r="D704" i="1"/>
  <c r="E690" i="1"/>
  <c r="I690" i="1" s="1"/>
  <c r="E757" i="1"/>
  <c r="I757" i="1" s="1"/>
  <c r="E283" i="1"/>
  <c r="I283" i="1" s="1"/>
  <c r="E186" i="1"/>
  <c r="I186" i="1" s="1"/>
  <c r="E386" i="1"/>
  <c r="I386" i="1" s="1"/>
  <c r="E467" i="1"/>
  <c r="I467" i="1" s="1"/>
  <c r="E487" i="1"/>
  <c r="I487" i="1" s="1"/>
  <c r="E491" i="1"/>
  <c r="I491" i="1" s="1"/>
  <c r="E584" i="1"/>
  <c r="I584" i="1" s="1"/>
  <c r="E667" i="1"/>
  <c r="I667" i="1" s="1"/>
  <c r="H274" i="1"/>
  <c r="H270" i="1" s="1"/>
  <c r="H269" i="1" s="1"/>
  <c r="E359" i="1"/>
  <c r="I359" i="1" s="1"/>
  <c r="E588" i="1"/>
  <c r="I588" i="1" s="1"/>
  <c r="E791" i="1"/>
  <c r="I791" i="1" s="1"/>
  <c r="E839" i="1"/>
  <c r="I839" i="1" s="1"/>
  <c r="E843" i="1"/>
  <c r="I843" i="1" s="1"/>
  <c r="E257" i="1"/>
  <c r="I257" i="1" s="1"/>
  <c r="E306" i="1"/>
  <c r="I306" i="1" s="1"/>
  <c r="E453" i="1"/>
  <c r="E502" i="1"/>
  <c r="I502" i="1" s="1"/>
  <c r="H98" i="1"/>
  <c r="H94" i="1" s="1"/>
  <c r="H93" i="1" s="1"/>
  <c r="H63" i="1" s="1"/>
  <c r="E539" i="1"/>
  <c r="I539" i="1" s="1"/>
  <c r="E599" i="1"/>
  <c r="I599" i="1" s="1"/>
  <c r="E868" i="1"/>
  <c r="I868" i="1" s="1"/>
  <c r="E903" i="1"/>
  <c r="I903" i="1" s="1"/>
  <c r="E908" i="1"/>
  <c r="I908" i="1" s="1"/>
  <c r="E279" i="1"/>
  <c r="I279" i="1" s="1"/>
  <c r="E483" i="1"/>
  <c r="I483" i="1" s="1"/>
  <c r="H482" i="1"/>
  <c r="H478" i="1" s="1"/>
  <c r="H477" i="1" s="1"/>
  <c r="H530" i="1"/>
  <c r="H526" i="1" s="1"/>
  <c r="H525" i="1" s="1"/>
  <c r="H579" i="1"/>
  <c r="H575" i="1" s="1"/>
  <c r="H574" i="1" s="1"/>
  <c r="E746" i="1"/>
  <c r="I746" i="1" s="1"/>
  <c r="E116" i="1"/>
  <c r="E381" i="1"/>
  <c r="I381" i="1" s="1"/>
  <c r="E451" i="1"/>
  <c r="F457" i="1" s="1"/>
  <c r="E509" i="1"/>
  <c r="I509" i="1" s="1"/>
  <c r="E550" i="1"/>
  <c r="I550" i="1" s="1"/>
  <c r="E769" i="1"/>
  <c r="I769" i="1" s="1"/>
  <c r="E806" i="1"/>
  <c r="I806" i="1" s="1"/>
  <c r="E854" i="1"/>
  <c r="I854" i="1" s="1"/>
  <c r="E859" i="1"/>
  <c r="I859" i="1" s="1"/>
  <c r="E182" i="1"/>
  <c r="I182" i="1" s="1"/>
  <c r="H177" i="1"/>
  <c r="H173" i="1" s="1"/>
  <c r="H172" i="1" s="1"/>
  <c r="E363" i="1"/>
  <c r="I363" i="1" s="1"/>
  <c r="G482" i="1"/>
  <c r="G478" i="1" s="1"/>
  <c r="G477" i="1" s="1"/>
  <c r="E211" i="1"/>
  <c r="I211" i="1" s="1"/>
  <c r="E308" i="1"/>
  <c r="I308" i="1" s="1"/>
  <c r="E562" i="1"/>
  <c r="I562" i="1" s="1"/>
  <c r="E818" i="1"/>
  <c r="I818" i="1" s="1"/>
  <c r="E866" i="1"/>
  <c r="I866" i="1" s="1"/>
  <c r="F98" i="1"/>
  <c r="F94" i="1" s="1"/>
  <c r="F93" i="1" s="1"/>
  <c r="F63" i="1" s="1"/>
  <c r="F177" i="1"/>
  <c r="F173" i="1" s="1"/>
  <c r="F172" i="1" s="1"/>
  <c r="C482" i="1"/>
  <c r="C478" i="1" s="1"/>
  <c r="C477" i="1" s="1"/>
  <c r="G530" i="1"/>
  <c r="G526" i="1" s="1"/>
  <c r="G525" i="1" s="1"/>
  <c r="G579" i="1"/>
  <c r="G575" i="1" s="1"/>
  <c r="G574" i="1" s="1"/>
  <c r="E663" i="1"/>
  <c r="I663" i="1" s="1"/>
  <c r="E888" i="1"/>
  <c r="I888" i="1" s="1"/>
  <c r="E892" i="1"/>
  <c r="I892" i="1" s="1"/>
  <c r="E130" i="1"/>
  <c r="I130" i="1" s="1"/>
  <c r="E202" i="1"/>
  <c r="I202" i="1" s="1"/>
  <c r="E294" i="1"/>
  <c r="I294" i="1" s="1"/>
  <c r="E299" i="1"/>
  <c r="I299" i="1" s="1"/>
  <c r="E374" i="1"/>
  <c r="I374" i="1" s="1"/>
  <c r="E460" i="1"/>
  <c r="I460" i="1" s="1"/>
  <c r="E500" i="1"/>
  <c r="E516" i="1"/>
  <c r="I516" i="1" s="1"/>
  <c r="E611" i="1"/>
  <c r="I611" i="1" s="1"/>
  <c r="E678" i="1"/>
  <c r="I678" i="1" s="1"/>
  <c r="D177" i="1"/>
  <c r="D173" i="1" s="1"/>
  <c r="D172" i="1" s="1"/>
  <c r="E99" i="1"/>
  <c r="I99" i="1" s="1"/>
  <c r="E178" i="1"/>
  <c r="I178" i="1" s="1"/>
  <c r="E531" i="1"/>
  <c r="I531" i="1" s="1"/>
  <c r="E580" i="1"/>
  <c r="I580" i="1" s="1"/>
  <c r="E787" i="1"/>
  <c r="I787" i="1" s="1"/>
  <c r="E795" i="1"/>
  <c r="I795" i="1" s="1"/>
  <c r="C883" i="1"/>
  <c r="C879" i="1" s="1"/>
  <c r="C878" i="1" s="1"/>
  <c r="G883" i="1"/>
  <c r="G879" i="1" s="1"/>
  <c r="G878" i="1" s="1"/>
  <c r="E132" i="1"/>
  <c r="I132" i="1" s="1"/>
  <c r="E204" i="1"/>
  <c r="I204" i="1" s="1"/>
  <c r="E209" i="1"/>
  <c r="I209" i="1" s="1"/>
  <c r="E301" i="1"/>
  <c r="I301" i="1" s="1"/>
  <c r="E388" i="1"/>
  <c r="I388" i="1" s="1"/>
  <c r="E548" i="1"/>
  <c r="E597" i="1"/>
  <c r="E676" i="1"/>
  <c r="E692" i="1"/>
  <c r="I692" i="1" s="1"/>
  <c r="E764" i="1"/>
  <c r="I764" i="1" s="1"/>
  <c r="E813" i="1"/>
  <c r="I813" i="1" s="1"/>
  <c r="E861" i="1"/>
  <c r="I861" i="1" s="1"/>
  <c r="E910" i="1"/>
  <c r="I910" i="1" s="1"/>
  <c r="D530" i="1"/>
  <c r="D526" i="1" s="1"/>
  <c r="D525" i="1" s="1"/>
  <c r="E107" i="1"/>
  <c r="I107" i="1" s="1"/>
  <c r="E355" i="1"/>
  <c r="F658" i="1"/>
  <c r="F654" i="1" s="1"/>
  <c r="F653" i="1" s="1"/>
  <c r="F623" i="1" s="1"/>
  <c r="E659" i="1"/>
  <c r="I659" i="1" s="1"/>
  <c r="H658" i="1"/>
  <c r="H654" i="1" s="1"/>
  <c r="H653" i="1" s="1"/>
  <c r="H623" i="1" s="1"/>
  <c r="E742" i="1"/>
  <c r="I742" i="1" s="1"/>
  <c r="D737" i="1"/>
  <c r="D733" i="1" s="1"/>
  <c r="D732" i="1" s="1"/>
  <c r="H737" i="1"/>
  <c r="H733" i="1" s="1"/>
  <c r="H732" i="1" s="1"/>
  <c r="G786" i="1"/>
  <c r="G782" i="1" s="1"/>
  <c r="G781" i="1" s="1"/>
  <c r="F834" i="1"/>
  <c r="F830" i="1" s="1"/>
  <c r="F829" i="1" s="1"/>
  <c r="E835" i="1"/>
  <c r="I835" i="1" s="1"/>
  <c r="H883" i="1"/>
  <c r="H879" i="1" s="1"/>
  <c r="H878" i="1" s="1"/>
  <c r="E125" i="1"/>
  <c r="I125" i="1" s="1"/>
  <c r="E465" i="1"/>
  <c r="I465" i="1" s="1"/>
  <c r="E564" i="1"/>
  <c r="I564" i="1" s="1"/>
  <c r="E613" i="1"/>
  <c r="I613" i="1" s="1"/>
  <c r="D579" i="1"/>
  <c r="D575" i="1" s="1"/>
  <c r="D574" i="1" s="1"/>
  <c r="E118" i="1"/>
  <c r="I118" i="1" s="1"/>
  <c r="F274" i="1"/>
  <c r="F270" i="1" s="1"/>
  <c r="F269" i="1" s="1"/>
  <c r="E275" i="1"/>
  <c r="I275" i="1" s="1"/>
  <c r="G354" i="1"/>
  <c r="G350" i="1" s="1"/>
  <c r="G349" i="1" s="1"/>
  <c r="G319" i="1" s="1"/>
  <c r="G658" i="1"/>
  <c r="G654" i="1" s="1"/>
  <c r="G653" i="1" s="1"/>
  <c r="G623" i="1" s="1"/>
  <c r="F737" i="1"/>
  <c r="F733" i="1" s="1"/>
  <c r="F732" i="1" s="1"/>
  <c r="E738" i="1"/>
  <c r="I738" i="1" s="1"/>
  <c r="C786" i="1"/>
  <c r="C782" i="1" s="1"/>
  <c r="C781" i="1" s="1"/>
  <c r="G834" i="1"/>
  <c r="G830" i="1" s="1"/>
  <c r="G829" i="1" s="1"/>
  <c r="F883" i="1"/>
  <c r="F879" i="1" s="1"/>
  <c r="F878" i="1" s="1"/>
  <c r="E884" i="1"/>
  <c r="I884" i="1" s="1"/>
  <c r="D883" i="1"/>
  <c r="D879" i="1" s="1"/>
  <c r="D878" i="1" s="1"/>
  <c r="E197" i="1"/>
  <c r="E259" i="1"/>
  <c r="I259" i="1" s="1"/>
  <c r="E292" i="1"/>
  <c r="E557" i="1"/>
  <c r="I557" i="1" s="1"/>
  <c r="E606" i="1"/>
  <c r="I606" i="1" s="1"/>
  <c r="E685" i="1"/>
  <c r="I685" i="1" s="1"/>
  <c r="E755" i="1"/>
  <c r="E771" i="1"/>
  <c r="I771" i="1" s="1"/>
  <c r="E804" i="1"/>
  <c r="E820" i="1"/>
  <c r="I820" i="1" s="1"/>
  <c r="E852" i="1"/>
  <c r="E901" i="1"/>
  <c r="E917" i="1"/>
  <c r="I917" i="1" s="1"/>
  <c r="E915" i="1"/>
  <c r="I915" i="1" s="1"/>
  <c r="E811" i="1"/>
  <c r="I811" i="1" s="1"/>
  <c r="E762" i="1"/>
  <c r="I762" i="1" s="1"/>
  <c r="E683" i="1"/>
  <c r="I683" i="1" s="1"/>
  <c r="E604" i="1"/>
  <c r="I604" i="1" s="1"/>
  <c r="E555" i="1"/>
  <c r="I555" i="1" s="1"/>
  <c r="E514" i="1"/>
  <c r="I514" i="1" s="1"/>
  <c r="E507" i="1"/>
  <c r="I507" i="1" s="1"/>
  <c r="E458" i="1"/>
  <c r="I458" i="1" s="1"/>
  <c r="E379" i="1"/>
  <c r="I379" i="1" s="1"/>
  <c r="E372" i="1"/>
  <c r="E195" i="1"/>
  <c r="E123" i="1"/>
  <c r="I123" i="1" s="1"/>
  <c r="F455" i="1" l="1"/>
  <c r="F456" i="1"/>
  <c r="D700" i="1"/>
  <c r="C98" i="1"/>
  <c r="C94" i="1" s="1"/>
  <c r="C93" i="1" s="1"/>
  <c r="C177" i="1"/>
  <c r="C173" i="1" s="1"/>
  <c r="C172" i="1" s="1"/>
  <c r="C219" i="1" s="1"/>
  <c r="G140" i="1"/>
  <c r="E103" i="1"/>
  <c r="I103" i="1" s="1"/>
  <c r="D140" i="1"/>
  <c r="C398" i="1"/>
  <c r="C76" i="1"/>
  <c r="C68" i="1" s="1"/>
  <c r="C64" i="1" s="1"/>
  <c r="E58" i="1"/>
  <c r="I58" i="1" s="1"/>
  <c r="I197" i="1"/>
  <c r="C41" i="1"/>
  <c r="E41" i="1" s="1"/>
  <c r="I16" i="1"/>
  <c r="C18" i="1"/>
  <c r="C17" i="1" s="1"/>
  <c r="C13" i="1" s="1"/>
  <c r="C78" i="1"/>
  <c r="C47" i="1"/>
  <c r="E47" i="1" s="1"/>
  <c r="I47" i="1" s="1"/>
  <c r="C621" i="1"/>
  <c r="C876" i="1"/>
  <c r="C148" i="1"/>
  <c r="C147" i="1" s="1"/>
  <c r="C143" i="1" s="1"/>
  <c r="C267" i="1"/>
  <c r="H68" i="1"/>
  <c r="H64" i="1" s="1"/>
  <c r="E49" i="1"/>
  <c r="I49" i="1" s="1"/>
  <c r="D396" i="1"/>
  <c r="D147" i="1"/>
  <c r="D143" i="1" s="1"/>
  <c r="H524" i="1"/>
  <c r="E245" i="1"/>
  <c r="I245" i="1" s="1"/>
  <c r="E242" i="1"/>
  <c r="E238" i="1" s="1"/>
  <c r="F68" i="1"/>
  <c r="C324" i="1"/>
  <c r="C320" i="1" s="1"/>
  <c r="E152" i="1"/>
  <c r="I152" i="1" s="1"/>
  <c r="C40" i="1"/>
  <c r="C150" i="1"/>
  <c r="F150" i="1"/>
  <c r="D68" i="1"/>
  <c r="D64" i="1" s="1"/>
  <c r="F148" i="1"/>
  <c r="F147" i="1" s="1"/>
  <c r="I19" i="1"/>
  <c r="E151" i="1"/>
  <c r="E225" i="1"/>
  <c r="I226" i="1"/>
  <c r="I153" i="1"/>
  <c r="D628" i="1"/>
  <c r="D624" i="1" s="1"/>
  <c r="D50" i="1"/>
  <c r="H17" i="1"/>
  <c r="H13" i="1" s="1"/>
  <c r="G17" i="1"/>
  <c r="G13" i="1" s="1"/>
  <c r="C702" i="1"/>
  <c r="E325" i="1"/>
  <c r="I325" i="1" s="1"/>
  <c r="D17" i="1"/>
  <c r="D13" i="1" s="1"/>
  <c r="E194" i="1"/>
  <c r="E190" i="1" s="1"/>
  <c r="H707" i="1"/>
  <c r="H703" i="1" s="1"/>
  <c r="D707" i="1"/>
  <c r="D703" i="1" s="1"/>
  <c r="H403" i="1"/>
  <c r="H399" i="1" s="1"/>
  <c r="C628" i="1"/>
  <c r="C624" i="1" s="1"/>
  <c r="H147" i="1"/>
  <c r="H143" i="1" s="1"/>
  <c r="E851" i="1"/>
  <c r="E847" i="1" s="1"/>
  <c r="I755" i="1"/>
  <c r="E754" i="1"/>
  <c r="E750" i="1" s="1"/>
  <c r="I243" i="1"/>
  <c r="I597" i="1"/>
  <c r="E596" i="1"/>
  <c r="E592" i="1" s="1"/>
  <c r="E450" i="1"/>
  <c r="E446" i="1" s="1"/>
  <c r="E115" i="1"/>
  <c r="E111" i="1" s="1"/>
  <c r="G707" i="1"/>
  <c r="G703" i="1" s="1"/>
  <c r="G403" i="1"/>
  <c r="G399" i="1" s="1"/>
  <c r="G324" i="1"/>
  <c r="G320" i="1" s="1"/>
  <c r="C403" i="1"/>
  <c r="C399" i="1" s="1"/>
  <c r="G147" i="1"/>
  <c r="G143" i="1" s="1"/>
  <c r="H324" i="1"/>
  <c r="H320" i="1" s="1"/>
  <c r="F324" i="1"/>
  <c r="G50" i="1"/>
  <c r="E291" i="1"/>
  <c r="E287" i="1" s="1"/>
  <c r="C707" i="1"/>
  <c r="C703" i="1" s="1"/>
  <c r="G628" i="1"/>
  <c r="G624" i="1" s="1"/>
  <c r="H628" i="1"/>
  <c r="H624" i="1" s="1"/>
  <c r="D324" i="1"/>
  <c r="D320" i="1" s="1"/>
  <c r="I372" i="1"/>
  <c r="E371" i="1"/>
  <c r="E367" i="1" s="1"/>
  <c r="I901" i="1"/>
  <c r="E900" i="1"/>
  <c r="E896" i="1" s="1"/>
  <c r="I804" i="1"/>
  <c r="E803" i="1"/>
  <c r="E799" i="1" s="1"/>
  <c r="I676" i="1"/>
  <c r="E675" i="1"/>
  <c r="E671" i="1" s="1"/>
  <c r="I548" i="1"/>
  <c r="E547" i="1"/>
  <c r="E543" i="1" s="1"/>
  <c r="I500" i="1"/>
  <c r="E499" i="1"/>
  <c r="E495" i="1" s="1"/>
  <c r="E643" i="1"/>
  <c r="I643" i="1" s="1"/>
  <c r="F707" i="1"/>
  <c r="D403" i="1"/>
  <c r="D399" i="1" s="1"/>
  <c r="F628" i="1"/>
  <c r="G68" i="1"/>
  <c r="G64" i="1" s="1"/>
  <c r="E83" i="1"/>
  <c r="I83" i="1" s="1"/>
  <c r="I46" i="1"/>
  <c r="F17" i="1"/>
  <c r="F13" i="1" s="1"/>
  <c r="E418" i="1"/>
  <c r="I418" i="1" s="1"/>
  <c r="H36" i="1"/>
  <c r="H621" i="1"/>
  <c r="E85" i="1"/>
  <c r="I85" i="1" s="1"/>
  <c r="C524" i="1"/>
  <c r="I14" i="1"/>
  <c r="D572" i="1"/>
  <c r="E162" i="1"/>
  <c r="I162" i="1" s="1"/>
  <c r="E22" i="1"/>
  <c r="I22" i="1" s="1"/>
  <c r="H316" i="1"/>
  <c r="E18" i="1"/>
  <c r="H43" i="1"/>
  <c r="E48" i="1"/>
  <c r="H38" i="1"/>
  <c r="F50" i="1"/>
  <c r="E164" i="1"/>
  <c r="I164" i="1" s="1"/>
  <c r="E332" i="1"/>
  <c r="I332" i="1" s="1"/>
  <c r="E157" i="1"/>
  <c r="I157" i="1" s="1"/>
  <c r="G621" i="1"/>
  <c r="E69" i="1"/>
  <c r="E42" i="1"/>
  <c r="H45" i="1"/>
  <c r="I116" i="1"/>
  <c r="E76" i="1"/>
  <c r="I76" i="1" s="1"/>
  <c r="E78" i="1"/>
  <c r="I78" i="1" s="1"/>
  <c r="D45" i="1"/>
  <c r="G36" i="1"/>
  <c r="H52" i="1"/>
  <c r="E636" i="1"/>
  <c r="I636" i="1" s="1"/>
  <c r="D52" i="1"/>
  <c r="E420" i="1"/>
  <c r="I420" i="1" s="1"/>
  <c r="I422" i="1"/>
  <c r="G45" i="1"/>
  <c r="E645" i="1"/>
  <c r="I645" i="1" s="1"/>
  <c r="I647" i="1"/>
  <c r="E400" i="1"/>
  <c r="I400" i="1" s="1"/>
  <c r="I401" i="1"/>
  <c r="E155" i="1"/>
  <c r="I155" i="1" s="1"/>
  <c r="I159" i="1"/>
  <c r="E413" i="1"/>
  <c r="I413" i="1" s="1"/>
  <c r="I415" i="1"/>
  <c r="I53" i="1"/>
  <c r="H50" i="1"/>
  <c r="E354" i="1"/>
  <c r="I355" i="1"/>
  <c r="F190" i="1"/>
  <c r="F219" i="1" s="1"/>
  <c r="I195" i="1"/>
  <c r="F287" i="1"/>
  <c r="F316" i="1" s="1"/>
  <c r="I292" i="1"/>
  <c r="E341" i="1"/>
  <c r="I341" i="1" s="1"/>
  <c r="I344" i="1"/>
  <c r="E334" i="1"/>
  <c r="I334" i="1" s="1"/>
  <c r="I337" i="1"/>
  <c r="E321" i="1"/>
  <c r="I321" i="1" s="1"/>
  <c r="I322" i="1"/>
  <c r="D38" i="1"/>
  <c r="E144" i="1"/>
  <c r="I144" i="1" s="1"/>
  <c r="I145" i="1"/>
  <c r="E65" i="1"/>
  <c r="I65" i="1" s="1"/>
  <c r="I66" i="1"/>
  <c r="F847" i="1"/>
  <c r="F876" i="1" s="1"/>
  <c r="I852" i="1"/>
  <c r="E625" i="1"/>
  <c r="I625" i="1" s="1"/>
  <c r="I626" i="1"/>
  <c r="E704" i="1"/>
  <c r="I704" i="1" s="1"/>
  <c r="I705" i="1"/>
  <c r="E26" i="1"/>
  <c r="I26" i="1" s="1"/>
  <c r="I28" i="1"/>
  <c r="E71" i="1"/>
  <c r="I71" i="1" s="1"/>
  <c r="I74" i="1"/>
  <c r="F52" i="1"/>
  <c r="H572" i="1"/>
  <c r="E339" i="1"/>
  <c r="G52" i="1"/>
  <c r="F43" i="1"/>
  <c r="E411" i="1"/>
  <c r="I411" i="1" s="1"/>
  <c r="E404" i="1"/>
  <c r="G38" i="1"/>
  <c r="D43" i="1"/>
  <c r="G43" i="1"/>
  <c r="D36" i="1"/>
  <c r="E56" i="1"/>
  <c r="I56" i="1" s="1"/>
  <c r="H219" i="1"/>
  <c r="E406" i="1"/>
  <c r="E638" i="1"/>
  <c r="I638" i="1" s="1"/>
  <c r="E55" i="1"/>
  <c r="I55" i="1" s="1"/>
  <c r="G828" i="1"/>
  <c r="E715" i="1"/>
  <c r="I715" i="1" s="1"/>
  <c r="E33" i="1"/>
  <c r="C32" i="1"/>
  <c r="E54" i="1"/>
  <c r="I54" i="1" s="1"/>
  <c r="C52" i="1"/>
  <c r="C50" i="1"/>
  <c r="D398" i="1"/>
  <c r="E710" i="1"/>
  <c r="I710" i="1" s="1"/>
  <c r="E327" i="1"/>
  <c r="I327" i="1" s="1"/>
  <c r="F45" i="1"/>
  <c r="D621" i="1"/>
  <c r="G396" i="1"/>
  <c r="H140" i="1"/>
  <c r="D219" i="1"/>
  <c r="E579" i="1"/>
  <c r="G398" i="1"/>
  <c r="D779" i="1"/>
  <c r="G524" i="1"/>
  <c r="H398" i="1"/>
  <c r="H925" i="1"/>
  <c r="G572" i="1"/>
  <c r="E737" i="1"/>
  <c r="E274" i="1"/>
  <c r="D925" i="1"/>
  <c r="F592" i="1"/>
  <c r="F621" i="1" s="1"/>
  <c r="F671" i="1"/>
  <c r="F700" i="1" s="1"/>
  <c r="E658" i="1"/>
  <c r="E530" i="1"/>
  <c r="F111" i="1"/>
  <c r="F140" i="1" s="1"/>
  <c r="G702" i="1"/>
  <c r="G925" i="1"/>
  <c r="E629" i="1"/>
  <c r="E883" i="1"/>
  <c r="E177" i="1"/>
  <c r="E834" i="1"/>
  <c r="E724" i="1"/>
  <c r="I724" i="1" s="1"/>
  <c r="H702" i="1"/>
  <c r="E717" i="1"/>
  <c r="I717" i="1" s="1"/>
  <c r="E631" i="1"/>
  <c r="I631" i="1" s="1"/>
  <c r="D702" i="1"/>
  <c r="H700" i="1"/>
  <c r="G700" i="1"/>
  <c r="E708" i="1"/>
  <c r="G876" i="1"/>
  <c r="H779" i="1"/>
  <c r="E722" i="1"/>
  <c r="I722" i="1" s="1"/>
  <c r="F702" i="1"/>
  <c r="C925" i="1"/>
  <c r="C828" i="1"/>
  <c r="E482" i="1"/>
  <c r="F495" i="1"/>
  <c r="F524" i="1" s="1"/>
  <c r="F896" i="1"/>
  <c r="F925" i="1" s="1"/>
  <c r="F799" i="1"/>
  <c r="F828" i="1" s="1"/>
  <c r="E786" i="1"/>
  <c r="F750" i="1"/>
  <c r="F779" i="1" s="1"/>
  <c r="F543" i="1"/>
  <c r="F572" i="1" s="1"/>
  <c r="F367" i="1"/>
  <c r="F396" i="1" s="1"/>
  <c r="F410" i="1" l="1"/>
  <c r="I457" i="1"/>
  <c r="F409" i="1"/>
  <c r="I456" i="1"/>
  <c r="F453" i="1"/>
  <c r="I453" i="1" s="1"/>
  <c r="F408" i="1"/>
  <c r="F451" i="1"/>
  <c r="I455" i="1"/>
  <c r="C63" i="1"/>
  <c r="C140" i="1"/>
  <c r="E98" i="1"/>
  <c r="E94" i="1" s="1"/>
  <c r="I94" i="1" s="1"/>
  <c r="C43" i="1"/>
  <c r="E148" i="1"/>
  <c r="E147" i="1" s="1"/>
  <c r="E143" i="1" s="1"/>
  <c r="C45" i="1"/>
  <c r="C38" i="1"/>
  <c r="E43" i="1"/>
  <c r="I43" i="1" s="1"/>
  <c r="E40" i="1"/>
  <c r="I225" i="1"/>
  <c r="E221" i="1"/>
  <c r="C36" i="1"/>
  <c r="I151" i="1"/>
  <c r="E39" i="1"/>
  <c r="I39" i="1" s="1"/>
  <c r="E150" i="1"/>
  <c r="I150" i="1" s="1"/>
  <c r="I48" i="1"/>
  <c r="E45" i="1"/>
  <c r="I45" i="1" s="1"/>
  <c r="G35" i="1"/>
  <c r="G31" i="1" s="1"/>
  <c r="G60" i="1" s="1"/>
  <c r="E68" i="1"/>
  <c r="E64" i="1" s="1"/>
  <c r="E628" i="1"/>
  <c r="E624" i="1" s="1"/>
  <c r="E403" i="1"/>
  <c r="I708" i="1"/>
  <c r="E707" i="1"/>
  <c r="E703" i="1" s="1"/>
  <c r="E324" i="1"/>
  <c r="E320" i="1" s="1"/>
  <c r="D35" i="1"/>
  <c r="D31" i="1" s="1"/>
  <c r="D60" i="1" s="1"/>
  <c r="I69" i="1"/>
  <c r="H35" i="1"/>
  <c r="H31" i="1" s="1"/>
  <c r="H60" i="1" s="1"/>
  <c r="I18" i="1"/>
  <c r="E17" i="1"/>
  <c r="E13" i="1" s="1"/>
  <c r="I13" i="1" s="1"/>
  <c r="F64" i="1"/>
  <c r="I367" i="1"/>
  <c r="I851" i="1"/>
  <c r="I190" i="1"/>
  <c r="I499" i="1"/>
  <c r="I194" i="1"/>
  <c r="I896" i="1"/>
  <c r="E782" i="1"/>
  <c r="I786" i="1"/>
  <c r="E173" i="1"/>
  <c r="I177" i="1"/>
  <c r="E32" i="1"/>
  <c r="I32" i="1" s="1"/>
  <c r="I33" i="1"/>
  <c r="I115" i="1"/>
  <c r="I291" i="1"/>
  <c r="I371" i="1"/>
  <c r="E475" i="1"/>
  <c r="I495" i="1"/>
  <c r="I847" i="1"/>
  <c r="E654" i="1"/>
  <c r="I658" i="1"/>
  <c r="E830" i="1"/>
  <c r="I834" i="1"/>
  <c r="E879" i="1"/>
  <c r="I883" i="1"/>
  <c r="E270" i="1"/>
  <c r="I274" i="1"/>
  <c r="I111" i="1"/>
  <c r="I287" i="1"/>
  <c r="I671" i="1"/>
  <c r="I754" i="1"/>
  <c r="I543" i="1"/>
  <c r="E350" i="1"/>
  <c r="I354" i="1"/>
  <c r="I547" i="1"/>
  <c r="I803" i="1"/>
  <c r="I242" i="1"/>
  <c r="E478" i="1"/>
  <c r="I482" i="1"/>
  <c r="I629" i="1"/>
  <c r="E526" i="1"/>
  <c r="I530" i="1"/>
  <c r="E733" i="1"/>
  <c r="I737" i="1"/>
  <c r="E575" i="1"/>
  <c r="I579" i="1"/>
  <c r="I339" i="1"/>
  <c r="I592" i="1"/>
  <c r="I750" i="1"/>
  <c r="I675" i="1"/>
  <c r="I900" i="1"/>
  <c r="I596" i="1"/>
  <c r="I799" i="1"/>
  <c r="I238" i="1"/>
  <c r="E50" i="1"/>
  <c r="E52" i="1"/>
  <c r="I52" i="1" s="1"/>
  <c r="F703" i="1"/>
  <c r="F450" i="1" l="1"/>
  <c r="I451" i="1"/>
  <c r="F41" i="1"/>
  <c r="I41" i="1" s="1"/>
  <c r="I409" i="1"/>
  <c r="F404" i="1"/>
  <c r="F406" i="1"/>
  <c r="I406" i="1" s="1"/>
  <c r="F40" i="1"/>
  <c r="I40" i="1" s="1"/>
  <c r="I408" i="1"/>
  <c r="F42" i="1"/>
  <c r="I42" i="1" s="1"/>
  <c r="I410" i="1"/>
  <c r="I98" i="1"/>
  <c r="I148" i="1"/>
  <c r="C35" i="1"/>
  <c r="C31" i="1" s="1"/>
  <c r="C60" i="1" s="1"/>
  <c r="I68" i="1"/>
  <c r="E399" i="1"/>
  <c r="E36" i="1"/>
  <c r="E38" i="1"/>
  <c r="I17" i="1"/>
  <c r="I64" i="1"/>
  <c r="E93" i="1"/>
  <c r="E140" i="1" s="1"/>
  <c r="I140" i="1" s="1"/>
  <c r="I703" i="1"/>
  <c r="E732" i="1"/>
  <c r="I733" i="1"/>
  <c r="E829" i="1"/>
  <c r="I830" i="1"/>
  <c r="F320" i="1"/>
  <c r="I320" i="1" s="1"/>
  <c r="I324" i="1"/>
  <c r="E574" i="1"/>
  <c r="I575" i="1"/>
  <c r="E525" i="1"/>
  <c r="I526" i="1"/>
  <c r="E878" i="1"/>
  <c r="I879" i="1"/>
  <c r="E653" i="1"/>
  <c r="I654" i="1"/>
  <c r="E172" i="1"/>
  <c r="I173" i="1"/>
  <c r="E477" i="1"/>
  <c r="I478" i="1"/>
  <c r="E349" i="1"/>
  <c r="I350" i="1"/>
  <c r="I707" i="1"/>
  <c r="E781" i="1"/>
  <c r="I782" i="1"/>
  <c r="E269" i="1"/>
  <c r="I270" i="1"/>
  <c r="I50" i="1"/>
  <c r="F143" i="1"/>
  <c r="I143" i="1" s="1"/>
  <c r="I147" i="1"/>
  <c r="F624" i="1"/>
  <c r="I624" i="1" s="1"/>
  <c r="I628" i="1"/>
  <c r="F403" i="1" l="1"/>
  <c r="I404" i="1"/>
  <c r="F446" i="1"/>
  <c r="I450" i="1"/>
  <c r="F38" i="1"/>
  <c r="I38" i="1" s="1"/>
  <c r="F36" i="1"/>
  <c r="F35" i="1" s="1"/>
  <c r="F31" i="1" s="1"/>
  <c r="F60" i="1" s="1"/>
  <c r="E35" i="1"/>
  <c r="E31" i="1" s="1"/>
  <c r="E60" i="1" s="1"/>
  <c r="I93" i="1"/>
  <c r="E63" i="1"/>
  <c r="I63" i="1" s="1"/>
  <c r="E828" i="1"/>
  <c r="I828" i="1" s="1"/>
  <c r="I781" i="1"/>
  <c r="I878" i="1"/>
  <c r="E925" i="1"/>
  <c r="I925" i="1" s="1"/>
  <c r="E876" i="1"/>
  <c r="I876" i="1" s="1"/>
  <c r="I829" i="1"/>
  <c r="E219" i="1"/>
  <c r="I219" i="1" s="1"/>
  <c r="I172" i="1"/>
  <c r="E621" i="1"/>
  <c r="I621" i="1" s="1"/>
  <c r="I574" i="1"/>
  <c r="E623" i="1"/>
  <c r="I623" i="1" s="1"/>
  <c r="I653" i="1"/>
  <c r="E700" i="1"/>
  <c r="I700" i="1" s="1"/>
  <c r="E572" i="1"/>
  <c r="I572" i="1" s="1"/>
  <c r="I525" i="1"/>
  <c r="E319" i="1"/>
  <c r="I319" i="1" s="1"/>
  <c r="I349" i="1"/>
  <c r="E396" i="1"/>
  <c r="I396" i="1" s="1"/>
  <c r="E316" i="1"/>
  <c r="I316" i="1" s="1"/>
  <c r="I269" i="1"/>
  <c r="E524" i="1"/>
  <c r="I524" i="1" s="1"/>
  <c r="I477" i="1"/>
  <c r="E398" i="1"/>
  <c r="I398" i="1" s="1"/>
  <c r="I732" i="1"/>
  <c r="E779" i="1"/>
  <c r="I779" i="1" s="1"/>
  <c r="E702" i="1"/>
  <c r="I702" i="1" s="1"/>
  <c r="I36" i="1" l="1"/>
  <c r="F475" i="1"/>
  <c r="I475" i="1" s="1"/>
  <c r="I446" i="1"/>
  <c r="F399" i="1"/>
  <c r="I399" i="1" s="1"/>
  <c r="I403" i="1"/>
  <c r="I35" i="1"/>
  <c r="I60" i="1"/>
  <c r="I31" i="1"/>
  <c r="C220" i="1" l="1"/>
  <c r="C142" i="1" s="1"/>
  <c r="D220" i="1"/>
  <c r="D267" i="1" s="1"/>
  <c r="I221" i="1"/>
  <c r="G220" i="1"/>
  <c r="G267" i="1" s="1"/>
  <c r="E220" i="1"/>
  <c r="E267" i="1" s="1"/>
  <c r="F220" i="1"/>
  <c r="F142" i="1" s="1"/>
  <c r="H220" i="1"/>
  <c r="H267" i="1" s="1"/>
  <c r="G142" i="1" l="1"/>
  <c r="D142" i="1"/>
  <c r="H142" i="1"/>
  <c r="F267" i="1"/>
  <c r="I267" i="1" s="1"/>
  <c r="I220" i="1"/>
  <c r="E142" i="1"/>
  <c r="I142" i="1" l="1"/>
</calcChain>
</file>

<file path=xl/sharedStrings.xml><?xml version="1.0" encoding="utf-8"?>
<sst xmlns="http://schemas.openxmlformats.org/spreadsheetml/2006/main" count="4044" uniqueCount="101">
  <si>
    <t>total cheltuieli</t>
  </si>
  <si>
    <t>din care:</t>
  </si>
  <si>
    <t>cap.66.02</t>
  </si>
  <si>
    <t>cap. 67.02</t>
  </si>
  <si>
    <t>cap.68.02</t>
  </si>
  <si>
    <t>cap.8402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</si>
  <si>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</si>
  <si>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</si>
  <si>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</si>
  <si>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</si>
  <si>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</si>
  <si>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</si>
  <si>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</si>
  <si>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</si>
  <si>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</si>
  <si>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</si>
  <si>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</si>
  <si>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</si>
  <si>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</si>
  <si>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</si>
  <si>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</si>
  <si>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</si>
  <si>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</si>
  <si>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</si>
  <si>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</si>
  <si>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</si>
  <si>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</si>
  <si>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</si>
  <si>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</si>
  <si>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cap. 70.02</t>
  </si>
  <si>
    <t>Titlul II Bunuri și servicii</t>
  </si>
  <si>
    <t>Alte cheltuieli cu bunuri si servicii (comisioane bancare)</t>
  </si>
  <si>
    <t>203030</t>
  </si>
  <si>
    <t>Titlul X  Proiecte cu finanțare din fonduri externe nerambursabile aferente cadrului financiar 2014-2020</t>
  </si>
  <si>
    <t>Programe din Fondul European de Dezvoltare Regională (FEDR )</t>
  </si>
  <si>
    <t>58.01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</si>
  <si>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</si>
  <si>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</si>
  <si>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</si>
  <si>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</si>
  <si>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</si>
  <si>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</si>
  <si>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</si>
  <si>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</si>
  <si>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</si>
  <si>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</si>
  <si>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</si>
  <si>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</si>
  <si>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</si>
  <si>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</si>
  <si>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</si>
  <si>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</si>
  <si>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</si>
  <si>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</si>
  <si>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Plăţi anii anteriori</t>
  </si>
  <si>
    <t>85.01.02</t>
  </si>
  <si>
    <t>Excedent/Deficit</t>
  </si>
  <si>
    <t>TOTAL VENITURI</t>
  </si>
  <si>
    <t>TOTAL CHELTUIELI</t>
  </si>
  <si>
    <t>Autorități publice si acțiuni externe</t>
  </si>
  <si>
    <t xml:space="preserve">Cap. 51.02  </t>
  </si>
  <si>
    <t>Total venituri</t>
  </si>
  <si>
    <t>Sănătate</t>
  </si>
  <si>
    <t>ROHU-457 "ROcHUs - Care for health in Satu Mare and Szabolcs-Szatmár-Bereg counties"</t>
  </si>
  <si>
    <t xml:space="preserve">ROHU-387 „AVC- Added Value for Cooperation in Stroke Situations” </t>
  </si>
  <si>
    <t>Easydoor – Easing Access to Systemic Discovery of Our Origins and Resources - ROHU-349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</si>
  <si>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</si>
  <si>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</si>
  <si>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</si>
  <si>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derulat de DGASPC</t>
  </si>
  <si>
    <t>“Modernizare, extindere și dotare Unitate de Primiri Urgențe din cadrul Spitalului Județean de Urgență Satu Mare” - UPUSM</t>
  </si>
  <si>
    <t>„Mitigating the negative effects of hail in Satu Mare county” cod ROHU-102, acronim SILVER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</si>
  <si>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</si>
  <si>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</si>
  <si>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</si>
  <si>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</si>
  <si>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Cultura, recreere si religie</t>
  </si>
  <si>
    <t>Buget aprobat 2022</t>
  </si>
  <si>
    <t>Influențe (+/-)</t>
  </si>
  <si>
    <t>Propuneri</t>
  </si>
  <si>
    <t>Total cheltuieli</t>
  </si>
  <si>
    <t>Transporturi</t>
  </si>
  <si>
    <t>Total cheltuieli cap. 84.02</t>
  </si>
  <si>
    <t>cap.68.02 Asigurări şi asistenţă socială</t>
  </si>
  <si>
    <t>Total cheltuieli cap. 68.02</t>
  </si>
  <si>
    <t>mii lei</t>
  </si>
  <si>
    <t>ROMÂNIA</t>
  </si>
  <si>
    <t>JUDETUL SATU MARE</t>
  </si>
  <si>
    <t>CONSILIUL JUDEŢEAN SATU MARE</t>
  </si>
  <si>
    <t>Anexa nr. 1.6/1</t>
  </si>
  <si>
    <t>PREŞEDINTE,</t>
  </si>
  <si>
    <t>Pataki Csaba</t>
  </si>
  <si>
    <t>Red/Tehn. VE</t>
  </si>
  <si>
    <t>5 ex</t>
  </si>
  <si>
    <t>Creșterea transparenței, eticii și integrității în administrația publică din județul Satu Mare - cod proiect 151935</t>
  </si>
  <si>
    <t>Locuințe, servicii și dezvoltare publică</t>
  </si>
  <si>
    <t>proiectelor cu finanţare nerambursabilă din fonduri structurale aferente cadrului financiar 2014-2020, derulate de Judeţul Satu Mare, cuprinse în bugetul local al Judeţului Satu Mare pe anul 2022</t>
  </si>
  <si>
    <t>LISTA</t>
  </si>
  <si>
    <t>hot</t>
  </si>
  <si>
    <t>Buget rectificat 2022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</si>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</sst>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"/>
      <color theme="4" tint="0.399975585192419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8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4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3" borderId="14" xfId="0" applyFont="1" applyFill="1" applyBorder="1"/>
    <xf numFmtId="4" fontId="3" fillId="3" borderId="1" xfId="0" applyNumberFormat="1" applyFont="1" applyFill="1" applyBorder="1"/>
    <xf numFmtId="4" fontId="3" fillId="3" borderId="15" xfId="0" applyNumberFormat="1" applyFont="1" applyFill="1" applyBorder="1"/>
    <xf numFmtId="4" fontId="3" fillId="0" borderId="0" xfId="0" applyNumberFormat="1" applyFont="1"/>
    <xf numFmtId="0" fontId="2" fillId="0" borderId="14" xfId="0" applyFont="1" applyBorder="1" applyAlignment="1">
      <alignment horizontal="left" wrapText="1" indent="1"/>
    </xf>
    <xf numFmtId="4" fontId="4" fillId="0" borderId="1" xfId="0" applyNumberFormat="1" applyFont="1" applyBorder="1"/>
    <xf numFmtId="4" fontId="4" fillId="0" borderId="15" xfId="0" applyNumberFormat="1" applyFont="1" applyBorder="1"/>
    <xf numFmtId="0" fontId="7" fillId="2" borderId="14" xfId="0" applyFont="1" applyFill="1" applyBorder="1" applyAlignment="1">
      <alignment horizontal="left" wrapText="1" indent="1"/>
    </xf>
    <xf numFmtId="4" fontId="7" fillId="2" borderId="1" xfId="0" applyNumberFormat="1" applyFont="1" applyFill="1" applyBorder="1" applyAlignment="1">
      <alignment horizontal="right" vertical="top"/>
    </xf>
    <xf numFmtId="4" fontId="7" fillId="2" borderId="15" xfId="0" applyNumberFormat="1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left" wrapText="1" indent="1"/>
    </xf>
    <xf numFmtId="0" fontId="2" fillId="0" borderId="14" xfId="1" applyFont="1" applyBorder="1" applyAlignment="1">
      <alignment horizontal="left" wrapText="1" indent="1"/>
    </xf>
    <xf numFmtId="0" fontId="3" fillId="4" borderId="14" xfId="0" applyFont="1" applyFill="1" applyBorder="1"/>
    <xf numFmtId="4" fontId="3" fillId="4" borderId="1" xfId="0" applyNumberFormat="1" applyFont="1" applyFill="1" applyBorder="1"/>
    <xf numFmtId="4" fontId="3" fillId="4" borderId="15" xfId="0" applyNumberFormat="1" applyFont="1" applyFill="1" applyBorder="1"/>
    <xf numFmtId="49" fontId="7" fillId="2" borderId="14" xfId="2" applyNumberFormat="1" applyFont="1" applyFill="1" applyBorder="1" applyAlignment="1">
      <alignment horizontal="left" wrapText="1" indent="1"/>
    </xf>
    <xf numFmtId="49" fontId="8" fillId="2" borderId="14" xfId="2" applyNumberFormat="1" applyFont="1" applyFill="1" applyBorder="1" applyAlignment="1">
      <alignment horizontal="left" wrapText="1" indent="2"/>
    </xf>
    <xf numFmtId="0" fontId="4" fillId="5" borderId="14" xfId="0" applyFont="1" applyFill="1" applyBorder="1"/>
    <xf numFmtId="4" fontId="4" fillId="5" borderId="1" xfId="0" applyNumberFormat="1" applyFont="1" applyFill="1" applyBorder="1"/>
    <xf numFmtId="4" fontId="4" fillId="5" borderId="15" xfId="0" applyNumberFormat="1" applyFont="1" applyFill="1" applyBorder="1"/>
    <xf numFmtId="0" fontId="9" fillId="5" borderId="14" xfId="0" applyFont="1" applyFill="1" applyBorder="1"/>
    <xf numFmtId="4" fontId="9" fillId="5" borderId="1" xfId="0" applyNumberFormat="1" applyFont="1" applyFill="1" applyBorder="1"/>
    <xf numFmtId="4" fontId="9" fillId="5" borderId="15" xfId="0" applyNumberFormat="1" applyFont="1" applyFill="1" applyBorder="1"/>
    <xf numFmtId="4" fontId="9" fillId="0" borderId="0" xfId="0" applyNumberFormat="1" applyFont="1"/>
    <xf numFmtId="0" fontId="9" fillId="0" borderId="0" xfId="0" applyFont="1"/>
    <xf numFmtId="4" fontId="10" fillId="2" borderId="1" xfId="0" applyNumberFormat="1" applyFont="1" applyFill="1" applyBorder="1" applyAlignment="1">
      <alignment horizontal="right" vertical="top"/>
    </xf>
    <xf numFmtId="4" fontId="10" fillId="2" borderId="15" xfId="0" applyNumberFormat="1" applyFont="1" applyFill="1" applyBorder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9" xfId="0" applyFont="1" applyBorder="1" applyAlignment="1">
      <alignment horizontal="center" vertical="top"/>
    </xf>
    <xf numFmtId="0" fontId="5" fillId="0" borderId="12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left" vertical="top"/>
    </xf>
    <xf numFmtId="3" fontId="13" fillId="2" borderId="1" xfId="0" applyNumberFormat="1" applyFont="1" applyFill="1" applyBorder="1" applyAlignment="1">
      <alignment horizontal="left" vertical="top"/>
    </xf>
    <xf numFmtId="3" fontId="12" fillId="2" borderId="1" xfId="0" applyNumberFormat="1" applyFont="1" applyFill="1" applyBorder="1" applyAlignment="1">
      <alignment horizontal="left" vertical="top"/>
    </xf>
    <xf numFmtId="3" fontId="12" fillId="0" borderId="1" xfId="1" applyNumberFormat="1" applyFont="1" applyBorder="1" applyAlignment="1">
      <alignment horizontal="left" vertical="top"/>
    </xf>
    <xf numFmtId="3" fontId="12" fillId="0" borderId="1" xfId="1" applyNumberFormat="1" applyFont="1" applyBorder="1" applyAlignment="1">
      <alignment horizontal="left"/>
    </xf>
    <xf numFmtId="3" fontId="12" fillId="2" borderId="1" xfId="0" applyNumberFormat="1" applyFont="1" applyFill="1" applyBorder="1" applyAlignment="1">
      <alignment horizontal="left"/>
    </xf>
    <xf numFmtId="0" fontId="11" fillId="4" borderId="1" xfId="0" applyFont="1" applyFill="1" applyBorder="1" applyAlignment="1">
      <alignment horizontal="left"/>
    </xf>
    <xf numFmtId="0" fontId="13" fillId="2" borderId="1" xfId="0" quotePrefix="1" applyFont="1" applyFill="1" applyBorder="1" applyAlignment="1">
      <alignment horizontal="left"/>
    </xf>
    <xf numFmtId="3" fontId="12" fillId="0" borderId="1" xfId="1" quotePrefix="1" applyNumberFormat="1" applyFont="1" applyBorder="1" applyAlignment="1">
      <alignment horizontal="left"/>
    </xf>
    <xf numFmtId="0" fontId="13" fillId="2" borderId="1" xfId="0" quotePrefix="1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2" fillId="0" borderId="1" xfId="0" quotePrefix="1" applyFont="1" applyBorder="1" applyAlignment="1">
      <alignment horizontal="left" vertical="top"/>
    </xf>
    <xf numFmtId="0" fontId="12" fillId="0" borderId="1" xfId="0" quotePrefix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0" fontId="9" fillId="5" borderId="22" xfId="0" applyFont="1" applyFill="1" applyBorder="1"/>
    <xf numFmtId="0" fontId="15" fillId="5" borderId="23" xfId="0" applyFont="1" applyFill="1" applyBorder="1" applyAlignment="1">
      <alignment horizontal="left"/>
    </xf>
    <xf numFmtId="4" fontId="9" fillId="5" borderId="23" xfId="0" applyNumberFormat="1" applyFont="1" applyFill="1" applyBorder="1"/>
    <xf numFmtId="4" fontId="9" fillId="5" borderId="24" xfId="0" applyNumberFormat="1" applyFont="1" applyFill="1" applyBorder="1"/>
    <xf numFmtId="0" fontId="3" fillId="3" borderId="25" xfId="0" applyFont="1" applyFill="1" applyBorder="1" applyAlignment="1">
      <alignment wrapText="1"/>
    </xf>
    <xf numFmtId="0" fontId="11" fillId="3" borderId="26" xfId="0" applyFont="1" applyFill="1" applyBorder="1" applyAlignment="1">
      <alignment horizontal="left"/>
    </xf>
    <xf numFmtId="4" fontId="3" fillId="3" borderId="26" xfId="0" applyNumberFormat="1" applyFont="1" applyFill="1" applyBorder="1"/>
    <xf numFmtId="4" fontId="3" fillId="3" borderId="27" xfId="0" applyNumberFormat="1" applyFont="1" applyFill="1" applyBorder="1"/>
    <xf numFmtId="0" fontId="4" fillId="0" borderId="14" xfId="0" applyFont="1" applyBorder="1"/>
    <xf numFmtId="49" fontId="8" fillId="2" borderId="14" xfId="2" applyNumberFormat="1" applyFont="1" applyFill="1" applyBorder="1" applyAlignment="1">
      <alignment horizontal="left" wrapText="1" indent="1"/>
    </xf>
    <xf numFmtId="0" fontId="4" fillId="0" borderId="14" xfId="0" applyFont="1" applyBorder="1" applyAlignment="1">
      <alignment horizontal="left" indent="1"/>
    </xf>
    <xf numFmtId="0" fontId="2" fillId="0" borderId="14" xfId="0" applyFont="1" applyFill="1" applyBorder="1" applyAlignment="1">
      <alignment wrapText="1"/>
    </xf>
    <xf numFmtId="0" fontId="4" fillId="0" borderId="19" xfId="0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0" fontId="4" fillId="4" borderId="14" xfId="0" applyFont="1" applyFill="1" applyBorder="1"/>
    <xf numFmtId="4" fontId="4" fillId="4" borderId="1" xfId="0" applyNumberFormat="1" applyFont="1" applyFill="1" applyBorder="1"/>
    <xf numFmtId="4" fontId="4" fillId="4" borderId="15" xfId="0" applyNumberFormat="1" applyFont="1" applyFill="1" applyBorder="1"/>
    <xf numFmtId="0" fontId="2" fillId="2" borderId="16" xfId="0" applyFont="1" applyFill="1" applyBorder="1" applyAlignment="1">
      <alignment horizontal="left" wrapText="1" indent="1"/>
    </xf>
    <xf numFmtId="4" fontId="7" fillId="2" borderId="17" xfId="0" applyNumberFormat="1" applyFont="1" applyFill="1" applyBorder="1" applyAlignment="1">
      <alignment horizontal="right" vertical="top"/>
    </xf>
    <xf numFmtId="4" fontId="7" fillId="2" borderId="18" xfId="0" applyNumberFormat="1" applyFont="1" applyFill="1" applyBorder="1" applyAlignment="1">
      <alignment horizontal="right" vertical="top"/>
    </xf>
    <xf numFmtId="0" fontId="4" fillId="0" borderId="0" xfId="0" applyFont="1" applyAlignment="1"/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4" fontId="2" fillId="0" borderId="1" xfId="0" applyNumberFormat="1" applyFont="1" applyBorder="1"/>
    <xf numFmtId="0" fontId="12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</cellXfs>
  <cellStyles count="3">
    <cellStyle name="Normal" xfId="0" builtinId="0"/>
    <cellStyle name="Normal_Anexa F 140 146 10.07" xfId="2" xr:uid="{198DF6AE-A4DC-4725-A970-76B837AF4B39}"/>
    <cellStyle name="Normal_Machete buget 99" xfId="1" xr:uid="{BACE220C-4E9B-488B-BA7B-123BCA7DAC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1FB2-E842-4AF9-B510-A23CEFD5FC59}">
  <sheetPr filterMode="1"/>
  <dimension ref="A1:AG939"/>
  <sheetViews>
    <sheetView tabSelected="1" topLeftCell="A896" workbookViewId="0">
      <selection activeCell="A928" sqref="A928:XFD928"/>
    </sheetView>
  </sheetViews>
  <sheetFormatPr defaultColWidth="8.85546875" defaultRowHeight="12.75" x14ac:dyDescent="0.2"/>
  <cols>
    <col min="1" max="1" width="77.28515625" style="111" customWidth="1"/>
    <col min="2" max="2" width="9.5703125" style="66" customWidth="1"/>
    <col min="3" max="3" width="9.85546875" style="111" customWidth="1"/>
    <col min="4" max="4" width="9.140625" style="111" customWidth="1"/>
    <col min="5" max="5" width="10.28515625" style="111" customWidth="1"/>
    <col min="6" max="6" width="10" style="111" customWidth="1"/>
    <col min="7" max="8" width="9.140625" style="111" bestFit="1" customWidth="1"/>
    <col min="9" max="9" width="11.7109375" style="111" bestFit="1" customWidth="1"/>
    <col min="10" max="10" width="8.85546875" style="111"/>
    <col min="11" max="11" width="9" style="111" bestFit="1" customWidth="1"/>
    <col min="12" max="16384" width="8.85546875" style="111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111" t="s">
        <v>100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la Proiectul de hotărâre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15" t="s">
        <v>97</v>
      </c>
      <c r="B5" s="115"/>
      <c r="C5" s="115"/>
      <c r="D5" s="115"/>
      <c r="E5" s="115"/>
      <c r="F5" s="115"/>
      <c r="G5" s="115"/>
      <c r="H5" s="115"/>
    </row>
    <row r="6" spans="1:9" ht="26.25" customHeight="1" x14ac:dyDescent="0.2">
      <c r="A6" s="115" t="s">
        <v>96</v>
      </c>
      <c r="B6" s="115"/>
      <c r="C6" s="115"/>
      <c r="D6" s="115"/>
      <c r="E6" s="115"/>
      <c r="F6" s="115"/>
      <c r="G6" s="115"/>
      <c r="H6" s="115"/>
    </row>
    <row r="7" spans="1:9" x14ac:dyDescent="0.2">
      <c r="A7" s="112"/>
      <c r="B7" s="44"/>
    </row>
    <row r="8" spans="1:9" ht="13.5" thickBot="1" x14ac:dyDescent="0.25">
      <c r="A8" s="112"/>
      <c r="B8" s="44"/>
      <c r="H8" s="111" t="s">
        <v>85</v>
      </c>
    </row>
    <row r="9" spans="1:9" ht="28.9" customHeight="1" x14ac:dyDescent="0.2">
      <c r="A9" s="118"/>
      <c r="B9" s="120"/>
      <c r="C9" s="122" t="s">
        <v>77</v>
      </c>
      <c r="D9" s="122" t="s">
        <v>78</v>
      </c>
      <c r="E9" s="124" t="s">
        <v>99</v>
      </c>
      <c r="F9" s="126" t="s">
        <v>79</v>
      </c>
      <c r="G9" s="126"/>
      <c r="H9" s="127"/>
    </row>
    <row r="10" spans="1:9" ht="13.5" thickBot="1" x14ac:dyDescent="0.25">
      <c r="A10" s="119"/>
      <c r="B10" s="121"/>
      <c r="C10" s="123"/>
      <c r="D10" s="123"/>
      <c r="E10" s="125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4</v>
      </c>
      <c r="F11" s="105">
        <v>5</v>
      </c>
      <c r="G11" s="105">
        <v>6</v>
      </c>
      <c r="H11" s="106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v>120094</v>
      </c>
      <c r="D13" s="17">
        <f t="shared" ref="D13:H13" si="0">SUM(D14,D15,D16,D17)</f>
        <v>0</v>
      </c>
      <c r="E13" s="17">
        <f t="shared" si="0"/>
        <v>120094</v>
      </c>
      <c r="F13" s="17">
        <f t="shared" si="0"/>
        <v>97907.5</v>
      </c>
      <c r="G13" s="17">
        <f t="shared" si="0"/>
        <v>612</v>
      </c>
      <c r="H13" s="18">
        <f t="shared" si="0"/>
        <v>612</v>
      </c>
      <c r="I13" s="19">
        <f>SUM(E13:H13)</f>
        <v>219225.5</v>
      </c>
    </row>
    <row r="14" spans="1:9" x14ac:dyDescent="0.2">
      <c r="A14" s="20" t="s">
        <v>6</v>
      </c>
      <c r="B14" s="48"/>
      <c r="C14" s="21">
        <v>25740.300000000003</v>
      </c>
      <c r="D14" s="21">
        <f t="shared" ref="D14:D16" si="1">SUM(D95,D174,D222,D271,D351,D430,D479,D527,D576,D655,D734,D783,D831,D880)</f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52055.5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79019.8</v>
      </c>
    </row>
    <row r="15" spans="1:9" hidden="1" x14ac:dyDescent="0.2">
      <c r="A15" s="20" t="s">
        <v>7</v>
      </c>
      <c r="B15" s="95"/>
      <c r="C15" s="21"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D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v>0</v>
      </c>
      <c r="D23" s="21">
        <f t="shared" ref="D23:D25" si="11">SUM(D104,D183,D231,D280,D360,D439,D488,D536,D585,D664,D743,D792,D840,D889)</f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v>0</v>
      </c>
      <c r="D27" s="21">
        <f t="shared" ref="D27:D29" si="15">SUM(D108,D187,D235,D284,D364,D443,D492,D540,D589,D668,D747,D796,D844,D893)</f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97907.5</v>
      </c>
      <c r="G31" s="29">
        <f t="shared" si="18"/>
        <v>612</v>
      </c>
      <c r="H31" s="30">
        <f t="shared" si="18"/>
        <v>612</v>
      </c>
      <c r="I31" s="19">
        <f t="shared" si="3"/>
        <v>219225.5</v>
      </c>
    </row>
    <row r="32" spans="1:9" x14ac:dyDescent="0.2">
      <c r="A32" s="31" t="s">
        <v>30</v>
      </c>
      <c r="B32" s="55">
        <v>20</v>
      </c>
      <c r="C32" s="24"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97907.5</v>
      </c>
      <c r="G35" s="24">
        <f t="shared" si="20"/>
        <v>612</v>
      </c>
      <c r="H35" s="25">
        <f t="shared" si="20"/>
        <v>612</v>
      </c>
      <c r="I35" s="3">
        <f t="shared" si="3"/>
        <v>219213.5</v>
      </c>
    </row>
    <row r="36" spans="1:9" x14ac:dyDescent="0.2">
      <c r="A36" s="31" t="s">
        <v>34</v>
      </c>
      <c r="B36" s="58" t="s">
        <v>35</v>
      </c>
      <c r="C36" s="24"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97807.5</v>
      </c>
      <c r="G36" s="24">
        <f t="shared" si="21"/>
        <v>612</v>
      </c>
      <c r="H36" s="25">
        <f t="shared" si="21"/>
        <v>612</v>
      </c>
      <c r="I36" s="3">
        <f t="shared" si="3"/>
        <v>214478.5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v>848.99999999998545</v>
      </c>
      <c r="D38" s="24">
        <f t="shared" ref="D38:H38" si="22">D40+D41+D42-D39</f>
        <v>0</v>
      </c>
      <c r="E38" s="24">
        <f t="shared" si="22"/>
        <v>848.99999999998545</v>
      </c>
      <c r="F38" s="24">
        <f>F40+F41+F42-F39</f>
        <v>5695.5</v>
      </c>
      <c r="G38" s="24">
        <f t="shared" si="22"/>
        <v>612</v>
      </c>
      <c r="H38" s="25">
        <f t="shared" si="22"/>
        <v>612</v>
      </c>
      <c r="I38" s="3">
        <f t="shared" si="3"/>
        <v>7768.4999999999854</v>
      </c>
    </row>
    <row r="39" spans="1:9" x14ac:dyDescent="0.2">
      <c r="A39" s="32" t="s">
        <v>37</v>
      </c>
      <c r="B39" s="59"/>
      <c r="C39" s="24">
        <v>114598</v>
      </c>
      <c r="D39" s="24">
        <f t="shared" ref="D39:H42" si="23">SUM(D72,D151,D328,D407,D632,D711)</f>
        <v>0</v>
      </c>
      <c r="E39" s="24">
        <f t="shared" si="23"/>
        <v>114598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206710</v>
      </c>
    </row>
    <row r="40" spans="1:9" x14ac:dyDescent="0.2">
      <c r="A40" s="20" t="s">
        <v>38</v>
      </c>
      <c r="B40" s="60" t="s">
        <v>39</v>
      </c>
      <c r="C40" s="21"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v>1828.9</v>
      </c>
      <c r="D42" s="21">
        <f t="shared" si="23"/>
        <v>0</v>
      </c>
      <c r="E42" s="21">
        <f t="shared" si="24"/>
        <v>1828.9</v>
      </c>
      <c r="F42" s="21">
        <f t="shared" si="23"/>
        <v>12083.5</v>
      </c>
      <c r="G42" s="21">
        <f t="shared" si="23"/>
        <v>612</v>
      </c>
      <c r="H42" s="22">
        <f t="shared" si="23"/>
        <v>612</v>
      </c>
      <c r="I42" s="3">
        <f t="shared" si="3"/>
        <v>15136.4</v>
      </c>
    </row>
    <row r="43" spans="1:9" x14ac:dyDescent="0.2">
      <c r="A43" s="31" t="s">
        <v>44</v>
      </c>
      <c r="B43" s="62" t="s">
        <v>45</v>
      </c>
      <c r="C43" s="24"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v>232</v>
      </c>
      <c r="D46" s="24">
        <f t="shared" ref="D46:H49" si="27">SUM(D79,D158,D335,D414,D639,D718)</f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v>25</v>
      </c>
      <c r="D53" s="24">
        <f t="shared" ref="D53:H56" si="31">SUM(D86,D165,D342,D421,D646,D725)</f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v>0</v>
      </c>
      <c r="D60" s="24">
        <f t="shared" ref="D60:H60" si="33">D13-D31</f>
        <v>0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v>0</v>
      </c>
      <c r="D72" s="24">
        <f t="shared" ref="D72:H75" si="41">D119</f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v>174</v>
      </c>
      <c r="D79" s="24">
        <f t="shared" ref="D79:H82" si="46">D126</f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v>0</v>
      </c>
      <c r="D86" s="24">
        <f t="shared" ref="D86:H89" si="50">D133</f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v>0</v>
      </c>
      <c r="D91" s="24">
        <f t="shared" ref="D91" si="52">D138</f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v>349</v>
      </c>
      <c r="D94" s="75">
        <f t="shared" ref="D94:H94" si="55">SUM(D95,D96,D97,D98)</f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5"/>
      <c r="C96" s="21">
        <v>0</v>
      </c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>
        <v>0</v>
      </c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>
        <v>0</v>
      </c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>
        <v>0</v>
      </c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>
        <v>0</v>
      </c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>
        <v>0</v>
      </c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>
        <v>0</v>
      </c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>
        <v>0</v>
      </c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>
        <v>0</v>
      </c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>
        <v>0</v>
      </c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>
        <v>0</v>
      </c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>
        <v>0</v>
      </c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>
        <v>0</v>
      </c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>
        <v>0</v>
      </c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>
        <v>0</v>
      </c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>
        <v>0</v>
      </c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>
        <v>0</v>
      </c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>
        <v>0</v>
      </c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>
        <v>0</v>
      </c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>
        <v>0</v>
      </c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v>0</v>
      </c>
      <c r="D140" s="24">
        <f t="shared" ref="D140:H140" si="76">D93-D111</f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v>32297</v>
      </c>
      <c r="D142" s="29">
        <f t="shared" ref="D142:H142" si="77">SUM(D172,D220,D269)</f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80251</v>
      </c>
      <c r="G143" s="34">
        <f t="shared" si="79"/>
        <v>0</v>
      </c>
      <c r="H143" s="35">
        <f t="shared" si="79"/>
        <v>0</v>
      </c>
      <c r="I143" s="3">
        <f t="shared" si="78"/>
        <v>112548</v>
      </c>
    </row>
    <row r="144" spans="1:9" x14ac:dyDescent="0.2">
      <c r="A144" s="31" t="s">
        <v>30</v>
      </c>
      <c r="B144" s="55">
        <v>20</v>
      </c>
      <c r="C144" s="24"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80251</v>
      </c>
      <c r="G147" s="24">
        <f t="shared" si="81"/>
        <v>0</v>
      </c>
      <c r="H147" s="25">
        <f t="shared" si="81"/>
        <v>0</v>
      </c>
      <c r="I147" s="3">
        <f t="shared" si="78"/>
        <v>112544</v>
      </c>
    </row>
    <row r="148" spans="1:9" x14ac:dyDescent="0.2">
      <c r="A148" s="31" t="s">
        <v>34</v>
      </c>
      <c r="B148" s="58" t="s">
        <v>35</v>
      </c>
      <c r="C148" s="24"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80251</v>
      </c>
      <c r="G148" s="24">
        <f t="shared" si="82"/>
        <v>0</v>
      </c>
      <c r="H148" s="25">
        <f t="shared" si="82"/>
        <v>0</v>
      </c>
      <c r="I148" s="3">
        <f t="shared" si="78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v>32104</v>
      </c>
      <c r="D151" s="24">
        <f t="shared" ref="D151:H154" si="84">SUM(D198,D246,D295)</f>
        <v>0</v>
      </c>
      <c r="E151" s="24">
        <f t="shared" si="84"/>
        <v>32104</v>
      </c>
      <c r="F151" s="24">
        <f t="shared" si="84"/>
        <v>80251</v>
      </c>
      <c r="G151" s="24">
        <f t="shared" si="84"/>
        <v>0</v>
      </c>
      <c r="H151" s="25">
        <f t="shared" si="84"/>
        <v>0</v>
      </c>
      <c r="I151" s="3">
        <f t="shared" si="78"/>
        <v>112355</v>
      </c>
    </row>
    <row r="152" spans="1:9" x14ac:dyDescent="0.2">
      <c r="A152" s="20" t="s">
        <v>38</v>
      </c>
      <c r="B152" s="60" t="s">
        <v>39</v>
      </c>
      <c r="C152" s="21"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v>100</v>
      </c>
      <c r="D154" s="21">
        <f t="shared" si="84"/>
        <v>0</v>
      </c>
      <c r="E154" s="21">
        <f t="shared" si="85"/>
        <v>100</v>
      </c>
      <c r="F154" s="21">
        <f t="shared" si="84"/>
        <v>4910</v>
      </c>
      <c r="G154" s="21">
        <f t="shared" si="84"/>
        <v>0</v>
      </c>
      <c r="H154" s="22">
        <f t="shared" si="84"/>
        <v>0</v>
      </c>
      <c r="I154" s="3">
        <f t="shared" si="78"/>
        <v>5010</v>
      </c>
    </row>
    <row r="155" spans="1:9" hidden="1" x14ac:dyDescent="0.2">
      <c r="A155" s="31" t="s">
        <v>44</v>
      </c>
      <c r="B155" s="62" t="s">
        <v>45</v>
      </c>
      <c r="C155" s="24"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v>0</v>
      </c>
      <c r="D158" s="24">
        <f t="shared" ref="D158:H161" si="88">SUM(D205,D253,D302)</f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v>0</v>
      </c>
      <c r="D165" s="24">
        <f t="shared" ref="D165:H168" si="92">SUM(D212,D260,D309)</f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v>26660</v>
      </c>
      <c r="D173" s="37">
        <f t="shared" ref="D173:H173" si="95">SUM(D174,D175,D176,D177)</f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111">
        <v>0.50529999999999997</v>
      </c>
    </row>
    <row r="175" spans="1:12" hidden="1" x14ac:dyDescent="0.2">
      <c r="A175" s="20" t="s">
        <v>7</v>
      </c>
      <c r="B175" s="95"/>
      <c r="C175" s="21">
        <v>0</v>
      </c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111">
        <v>6.5600000000000006E-2</v>
      </c>
      <c r="L176" s="111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111">
        <v>0.42909999999999998</v>
      </c>
      <c r="L178" s="111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>
        <v>0</v>
      </c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>
        <v>0</v>
      </c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>
        <v>0</v>
      </c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>
        <v>0</v>
      </c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>
        <v>0</v>
      </c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>
        <v>0</v>
      </c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>
        <v>0</v>
      </c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>
        <v>0</v>
      </c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111">
        <v>0.50529999999999997</v>
      </c>
      <c r="K199" s="111">
        <v>6.5600000000000006E-2</v>
      </c>
    </row>
    <row r="200" spans="1:11" x14ac:dyDescent="0.2">
      <c r="A200" s="20" t="s">
        <v>40</v>
      </c>
      <c r="B200" s="60" t="s">
        <v>41</v>
      </c>
      <c r="C200" s="21"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111">
        <v>0.42909999999999998</v>
      </c>
    </row>
    <row r="201" spans="1:11" hidden="1" x14ac:dyDescent="0.2">
      <c r="A201" s="20" t="s">
        <v>42</v>
      </c>
      <c r="B201" s="61" t="s">
        <v>43</v>
      </c>
      <c r="C201" s="21">
        <v>0</v>
      </c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>
        <v>0</v>
      </c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>
        <v>0</v>
      </c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>
        <v>0</v>
      </c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>
        <v>0</v>
      </c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>
        <v>0</v>
      </c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>
        <v>0</v>
      </c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>
        <v>0</v>
      </c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v>0</v>
      </c>
      <c r="D219" s="24">
        <f t="shared" ref="D219:H219" si="118">D172-D190</f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v>5446</v>
      </c>
      <c r="D221" s="37">
        <f t="shared" ref="D221:H221" si="120">SUM(D222,D223,D224,D225)</f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5"/>
      <c r="C223" s="21">
        <v>0</v>
      </c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>
        <v>0</v>
      </c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>
        <v>0</v>
      </c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>
        <v>0</v>
      </c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>
        <v>0</v>
      </c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>
        <v>0</v>
      </c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>
        <v>0</v>
      </c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>
        <v>0</v>
      </c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6061</v>
      </c>
      <c r="G238" s="37">
        <f t="shared" si="129"/>
        <v>0</v>
      </c>
      <c r="H238" s="38">
        <f t="shared" si="129"/>
        <v>0</v>
      </c>
      <c r="I238" s="39">
        <f t="shared" si="114"/>
        <v>11507</v>
      </c>
    </row>
    <row r="239" spans="1:9" hidden="1" x14ac:dyDescent="0.2">
      <c r="A239" s="31" t="s">
        <v>30</v>
      </c>
      <c r="B239" s="55">
        <v>20</v>
      </c>
      <c r="C239" s="24"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>
        <v>0</v>
      </c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6061</v>
      </c>
      <c r="G242" s="24">
        <f t="shared" si="131"/>
        <v>0</v>
      </c>
      <c r="H242" s="25">
        <f t="shared" si="131"/>
        <v>0</v>
      </c>
      <c r="I242" s="3">
        <f t="shared" si="114"/>
        <v>11507</v>
      </c>
    </row>
    <row r="243" spans="1:9" x14ac:dyDescent="0.2">
      <c r="A243" s="31" t="s">
        <v>34</v>
      </c>
      <c r="B243" s="58" t="s">
        <v>35</v>
      </c>
      <c r="C243" s="24"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6061</v>
      </c>
      <c r="G243" s="24">
        <f t="shared" si="132"/>
        <v>0</v>
      </c>
      <c r="H243" s="25">
        <f t="shared" si="132"/>
        <v>0</v>
      </c>
      <c r="I243" s="3">
        <f t="shared" si="114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v>5446</v>
      </c>
      <c r="D246" s="24"/>
      <c r="E246" s="24">
        <f t="shared" ref="E246:E249" si="135">C246+D246</f>
        <v>5446</v>
      </c>
      <c r="F246" s="24">
        <v>6061</v>
      </c>
      <c r="G246" s="24"/>
      <c r="H246" s="25"/>
      <c r="I246" s="3">
        <f t="shared" si="114"/>
        <v>11507</v>
      </c>
    </row>
    <row r="247" spans="1:9" x14ac:dyDescent="0.2">
      <c r="A247" s="20" t="s">
        <v>38</v>
      </c>
      <c r="B247" s="60" t="s">
        <v>39</v>
      </c>
      <c r="C247" s="21"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</f>
        <v>4910</v>
      </c>
      <c r="G249" s="21"/>
      <c r="H249" s="22"/>
      <c r="I249" s="3">
        <f t="shared" si="114"/>
        <v>5010</v>
      </c>
    </row>
    <row r="250" spans="1:9" hidden="1" x14ac:dyDescent="0.2">
      <c r="A250" s="31" t="s">
        <v>44</v>
      </c>
      <c r="B250" s="62" t="s">
        <v>45</v>
      </c>
      <c r="C250" s="24"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>
        <v>0</v>
      </c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>
        <v>0</v>
      </c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>
        <v>0</v>
      </c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>
        <v>0</v>
      </c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>
        <v>0</v>
      </c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>
        <v>0</v>
      </c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>
        <v>0</v>
      </c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v>191</v>
      </c>
      <c r="D270" s="37">
        <f t="shared" ref="D270:H270" si="143">SUM(D271,D272,D273,D274)</f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5"/>
      <c r="C272" s="21">
        <v>0</v>
      </c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>
        <v>0</v>
      </c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>
        <v>0</v>
      </c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>
        <v>0</v>
      </c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>
        <v>0</v>
      </c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>
        <v>0</v>
      </c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>
        <v>0</v>
      </c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>
        <v>0</v>
      </c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>
        <v>0</v>
      </c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>
        <v>0</v>
      </c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>
        <v>0</v>
      </c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111">
        <v>0.02</v>
      </c>
      <c r="K296" s="111">
        <v>0.13</v>
      </c>
    </row>
    <row r="297" spans="1:11" x14ac:dyDescent="0.2">
      <c r="A297" s="20" t="s">
        <v>40</v>
      </c>
      <c r="B297" s="60" t="s">
        <v>41</v>
      </c>
      <c r="C297" s="21"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111">
        <v>0.85</v>
      </c>
    </row>
    <row r="298" spans="1:11" hidden="1" x14ac:dyDescent="0.2">
      <c r="A298" s="20" t="s">
        <v>42</v>
      </c>
      <c r="B298" s="61" t="s">
        <v>43</v>
      </c>
      <c r="C298" s="21">
        <v>0</v>
      </c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>
        <v>0</v>
      </c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>
        <v>0</v>
      </c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>
        <v>0</v>
      </c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>
        <v>0</v>
      </c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>
        <v>0</v>
      </c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>
        <v>0</v>
      </c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>
        <v>0</v>
      </c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>
        <v>0</v>
      </c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>
        <v>0</v>
      </c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v>0</v>
      </c>
      <c r="D316" s="24">
        <f t="shared" ref="D316:H316" si="165">D269-D287</f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13318.5</v>
      </c>
      <c r="G319" s="29">
        <f t="shared" si="166"/>
        <v>0</v>
      </c>
      <c r="H319" s="30">
        <f t="shared" si="166"/>
        <v>0</v>
      </c>
      <c r="I319" s="19">
        <f t="shared" si="144"/>
        <v>17431.5</v>
      </c>
    </row>
    <row r="320" spans="1:9" x14ac:dyDescent="0.2">
      <c r="A320" s="33" t="s">
        <v>80</v>
      </c>
      <c r="B320" s="64"/>
      <c r="C320" s="34"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13318.5</v>
      </c>
      <c r="G320" s="34">
        <f t="shared" si="167"/>
        <v>0</v>
      </c>
      <c r="H320" s="35">
        <f t="shared" si="167"/>
        <v>0</v>
      </c>
      <c r="I320" s="3">
        <f t="shared" si="144"/>
        <v>17431.5</v>
      </c>
    </row>
    <row r="321" spans="1:9" x14ac:dyDescent="0.2">
      <c r="A321" s="31" t="s">
        <v>30</v>
      </c>
      <c r="B321" s="55">
        <v>20</v>
      </c>
      <c r="C321" s="24"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13318.5</v>
      </c>
      <c r="G324" s="24">
        <f t="shared" si="170"/>
        <v>0</v>
      </c>
      <c r="H324" s="25">
        <f t="shared" si="170"/>
        <v>0</v>
      </c>
      <c r="I324" s="3">
        <f t="shared" si="144"/>
        <v>17429.5</v>
      </c>
    </row>
    <row r="325" spans="1:9" x14ac:dyDescent="0.2">
      <c r="A325" s="31" t="s">
        <v>34</v>
      </c>
      <c r="B325" s="58" t="s">
        <v>35</v>
      </c>
      <c r="C325" s="24"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13318.5</v>
      </c>
      <c r="G325" s="24">
        <f t="shared" si="171"/>
        <v>0</v>
      </c>
      <c r="H325" s="25">
        <f t="shared" si="171"/>
        <v>0</v>
      </c>
      <c r="I325" s="3">
        <f t="shared" si="144"/>
        <v>17429.5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x14ac:dyDescent="0.2">
      <c r="A327" s="32" t="s">
        <v>36</v>
      </c>
      <c r="B327" s="59"/>
      <c r="C327" s="24"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5083.5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5083.5</v>
      </c>
    </row>
    <row r="328" spans="1:9" x14ac:dyDescent="0.2">
      <c r="A328" s="32" t="s">
        <v>37</v>
      </c>
      <c r="B328" s="59"/>
      <c r="C328" s="24">
        <v>4111</v>
      </c>
      <c r="D328" s="24">
        <f t="shared" ref="D328:H331" si="174">D375</f>
        <v>0</v>
      </c>
      <c r="E328" s="24">
        <f t="shared" si="174"/>
        <v>4111</v>
      </c>
      <c r="F328" s="24">
        <f t="shared" si="174"/>
        <v>8235</v>
      </c>
      <c r="G328" s="24">
        <f t="shared" si="174"/>
        <v>0</v>
      </c>
      <c r="H328" s="25">
        <f t="shared" si="174"/>
        <v>0</v>
      </c>
      <c r="I328" s="3">
        <f t="shared" si="144"/>
        <v>12346</v>
      </c>
    </row>
    <row r="329" spans="1:9" x14ac:dyDescent="0.2">
      <c r="A329" s="20" t="s">
        <v>38</v>
      </c>
      <c r="B329" s="60" t="s">
        <v>39</v>
      </c>
      <c r="C329" s="21"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x14ac:dyDescent="0.2">
      <c r="A331" s="20" t="s">
        <v>42</v>
      </c>
      <c r="B331" s="61" t="s">
        <v>43</v>
      </c>
      <c r="C331" s="21">
        <v>0</v>
      </c>
      <c r="D331" s="21">
        <f t="shared" si="174"/>
        <v>0</v>
      </c>
      <c r="E331" s="21">
        <f t="shared" si="175"/>
        <v>0</v>
      </c>
      <c r="F331" s="21">
        <f t="shared" si="176"/>
        <v>5083.5</v>
      </c>
      <c r="G331" s="21">
        <f t="shared" si="176"/>
        <v>0</v>
      </c>
      <c r="H331" s="22">
        <f t="shared" si="176"/>
        <v>0</v>
      </c>
      <c r="I331" s="3">
        <f t="shared" si="144"/>
        <v>5083.5</v>
      </c>
    </row>
    <row r="332" spans="1:9" hidden="1" x14ac:dyDescent="0.2">
      <c r="A332" s="31" t="s">
        <v>44</v>
      </c>
      <c r="B332" s="62" t="s">
        <v>45</v>
      </c>
      <c r="C332" s="24"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v>0</v>
      </c>
      <c r="D335" s="24">
        <f t="shared" ref="D335:H338" si="180">D382</f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v>0</v>
      </c>
      <c r="D342" s="24">
        <f t="shared" ref="D342:H345" si="184">D389</f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v>0</v>
      </c>
      <c r="D347" s="24">
        <f t="shared" ref="D347" si="186">D394</f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13318.5</v>
      </c>
      <c r="G349" s="79">
        <f t="shared" si="188"/>
        <v>0</v>
      </c>
      <c r="H349" s="80">
        <f t="shared" si="188"/>
        <v>0</v>
      </c>
      <c r="I349" s="19">
        <f t="shared" si="179"/>
        <v>17431.5</v>
      </c>
    </row>
    <row r="350" spans="1:11" s="40" customFormat="1" x14ac:dyDescent="0.2">
      <c r="A350" s="36" t="s">
        <v>61</v>
      </c>
      <c r="B350" s="65"/>
      <c r="C350" s="37">
        <v>4113</v>
      </c>
      <c r="D350" s="37">
        <f t="shared" ref="D350:H350" si="189">SUM(D351,D352,D353,D354)</f>
        <v>0</v>
      </c>
      <c r="E350" s="37">
        <f t="shared" si="189"/>
        <v>4113</v>
      </c>
      <c r="F350" s="37">
        <f t="shared" si="189"/>
        <v>13318.5</v>
      </c>
      <c r="G350" s="37">
        <f t="shared" si="189"/>
        <v>0</v>
      </c>
      <c r="H350" s="38">
        <f t="shared" si="189"/>
        <v>0</v>
      </c>
      <c r="I350" s="39">
        <f t="shared" si="179"/>
        <v>17431.5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ROUND(8235*K351,)+5083.5</f>
        <v>5296.5</v>
      </c>
      <c r="G351" s="21"/>
      <c r="H351" s="22"/>
      <c r="I351" s="3">
        <f t="shared" si="179"/>
        <v>6798.5</v>
      </c>
      <c r="K351" s="111">
        <v>2.5899999999999999E-2</v>
      </c>
    </row>
    <row r="352" spans="1:11" hidden="1" x14ac:dyDescent="0.2">
      <c r="A352" s="20" t="s">
        <v>7</v>
      </c>
      <c r="B352" s="95"/>
      <c r="C352" s="21">
        <v>0</v>
      </c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111">
        <v>0.12920000000000001</v>
      </c>
    </row>
    <row r="354" spans="1:11" ht="25.5" x14ac:dyDescent="0.2">
      <c r="A354" s="23" t="s">
        <v>9</v>
      </c>
      <c r="B354" s="49" t="s">
        <v>10</v>
      </c>
      <c r="C354" s="24"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111">
        <v>0.84489999999999998</v>
      </c>
    </row>
    <row r="356" spans="1:11" x14ac:dyDescent="0.2">
      <c r="A356" s="27" t="s">
        <v>13</v>
      </c>
      <c r="B356" s="51" t="s">
        <v>14</v>
      </c>
      <c r="C356" s="21"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>
        <v>0</v>
      </c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>
        <v>0</v>
      </c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>
        <v>0</v>
      </c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>
        <v>0</v>
      </c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>
        <v>0</v>
      </c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>
        <v>0</v>
      </c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>
        <v>0</v>
      </c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>
        <v>0</v>
      </c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13318.5</v>
      </c>
      <c r="G367" s="37">
        <f t="shared" si="198"/>
        <v>0</v>
      </c>
      <c r="H367" s="38">
        <f t="shared" si="198"/>
        <v>0</v>
      </c>
      <c r="I367" s="39">
        <f t="shared" si="179"/>
        <v>17431.5</v>
      </c>
    </row>
    <row r="368" spans="1:11" x14ac:dyDescent="0.2">
      <c r="A368" s="31" t="s">
        <v>30</v>
      </c>
      <c r="B368" s="55">
        <v>20</v>
      </c>
      <c r="C368" s="24"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13318.5</v>
      </c>
      <c r="G371" s="24">
        <f t="shared" si="200"/>
        <v>0</v>
      </c>
      <c r="H371" s="25">
        <f t="shared" si="200"/>
        <v>0</v>
      </c>
      <c r="I371" s="3">
        <f t="shared" si="179"/>
        <v>17429.5</v>
      </c>
    </row>
    <row r="372" spans="1:11" x14ac:dyDescent="0.2">
      <c r="A372" s="31" t="s">
        <v>34</v>
      </c>
      <c r="B372" s="58" t="s">
        <v>35</v>
      </c>
      <c r="C372" s="24"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13318.5</v>
      </c>
      <c r="G372" s="24">
        <f t="shared" si="201"/>
        <v>0</v>
      </c>
      <c r="H372" s="25">
        <f t="shared" si="201"/>
        <v>0</v>
      </c>
      <c r="I372" s="3">
        <f t="shared" si="179"/>
        <v>17429.5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x14ac:dyDescent="0.2">
      <c r="A374" s="32" t="s">
        <v>36</v>
      </c>
      <c r="B374" s="59"/>
      <c r="C374" s="24">
        <v>0</v>
      </c>
      <c r="D374" s="24">
        <f t="shared" ref="D374:H374" si="202">D376+D377+D378-D375</f>
        <v>0</v>
      </c>
      <c r="E374" s="24">
        <f t="shared" si="202"/>
        <v>0</v>
      </c>
      <c r="F374" s="24">
        <f t="shared" si="202"/>
        <v>5083.5</v>
      </c>
      <c r="G374" s="24">
        <f t="shared" si="202"/>
        <v>0</v>
      </c>
      <c r="H374" s="25">
        <f t="shared" si="202"/>
        <v>0</v>
      </c>
      <c r="I374" s="3">
        <f t="shared" si="179"/>
        <v>5083.5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8235</v>
      </c>
      <c r="G375" s="24"/>
      <c r="H375" s="25"/>
      <c r="I375" s="3">
        <f t="shared" si="179"/>
        <v>12346</v>
      </c>
    </row>
    <row r="376" spans="1:11" x14ac:dyDescent="0.2">
      <c r="A376" s="20" t="s">
        <v>38</v>
      </c>
      <c r="B376" s="60" t="s">
        <v>39</v>
      </c>
      <c r="C376" s="21"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111">
        <v>2.5899999999999999E-2</v>
      </c>
      <c r="K376" s="111">
        <v>0.12920000000000001</v>
      </c>
    </row>
    <row r="377" spans="1:11" x14ac:dyDescent="0.2">
      <c r="A377" s="20" t="s">
        <v>40</v>
      </c>
      <c r="B377" s="60" t="s">
        <v>41</v>
      </c>
      <c r="C377" s="21"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111">
        <v>0.84489999999999998</v>
      </c>
    </row>
    <row r="378" spans="1:11" x14ac:dyDescent="0.2">
      <c r="A378" s="20" t="s">
        <v>42</v>
      </c>
      <c r="B378" s="61" t="s">
        <v>43</v>
      </c>
      <c r="C378" s="21">
        <v>0</v>
      </c>
      <c r="D378" s="21"/>
      <c r="E378" s="21">
        <f t="shared" si="203"/>
        <v>0</v>
      </c>
      <c r="F378" s="21">
        <f>13318.5-8235</f>
        <v>5083.5</v>
      </c>
      <c r="G378" s="21"/>
      <c r="H378" s="22"/>
      <c r="I378" s="3">
        <f t="shared" si="179"/>
        <v>5083.5</v>
      </c>
    </row>
    <row r="379" spans="1:11" hidden="1" x14ac:dyDescent="0.2">
      <c r="A379" s="31" t="s">
        <v>44</v>
      </c>
      <c r="B379" s="62" t="s">
        <v>45</v>
      </c>
      <c r="C379" s="24"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>
        <v>0</v>
      </c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>
        <v>0</v>
      </c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>
        <v>0</v>
      </c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>
        <v>0</v>
      </c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>
        <v>0</v>
      </c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>
        <v>0</v>
      </c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>
        <v>0</v>
      </c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>
        <v>0</v>
      </c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>
        <v>0</v>
      </c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v>0</v>
      </c>
      <c r="D396" s="24">
        <f t="shared" ref="D396:H396" si="210">D349-D367</f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9" t="s">
        <v>4</v>
      </c>
      <c r="C398" s="89">
        <v>8000</v>
      </c>
      <c r="D398" s="89">
        <f t="shared" ref="D398:H398" si="211">SUM(D428,D477,D525,D574)</f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v>4000</v>
      </c>
      <c r="D407" s="24">
        <f t="shared" ref="D407:H410" si="218">SUM(D454,D503,D551,D600)</f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v>58</v>
      </c>
      <c r="D414" s="24">
        <f t="shared" ref="D414:H417" si="222">SUM(D461,D510,D558,D607)</f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v>0</v>
      </c>
      <c r="D421" s="24">
        <f t="shared" ref="D421:H424" si="226">SUM(D468,D517,D565,D614)</f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v>4000</v>
      </c>
      <c r="D429" s="34">
        <f t="shared" ref="D429:H429" si="229">SUM(D430,D431,D432,D433)</f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5"/>
      <c r="C431" s="21">
        <v>0</v>
      </c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>
        <v>0</v>
      </c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>
        <v>0</v>
      </c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>
        <v>0</v>
      </c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>
        <v>0</v>
      </c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>
        <v>0</v>
      </c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>
        <v>0</v>
      </c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>
        <v>0</v>
      </c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>
        <v>0</v>
      </c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>
        <v>0</v>
      </c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>
        <v>0</v>
      </c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>
        <v>0</v>
      </c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>
        <v>0</v>
      </c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>
        <v>0</v>
      </c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>
        <v>0</v>
      </c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>
        <v>0</v>
      </c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>
        <v>0</v>
      </c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>
        <v>0</v>
      </c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>
        <v>0</v>
      </c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>
        <v>0</v>
      </c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>
        <v>0</v>
      </c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v>0</v>
      </c>
      <c r="D475" s="24">
        <f t="shared" ref="D475:H475" si="245">D428-D446</f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v>3230</v>
      </c>
      <c r="D478" s="34">
        <f t="shared" ref="D478:H478" si="247">SUM(D479,D480,D481,D482)</f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241"/>
        <v>3230</v>
      </c>
    </row>
    <row r="480" spans="1:9" hidden="1" x14ac:dyDescent="0.2">
      <c r="A480" s="20" t="s">
        <v>7</v>
      </c>
      <c r="B480" s="95"/>
      <c r="C480" s="21">
        <v>0</v>
      </c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hidden="1" x14ac:dyDescent="0.2">
      <c r="A481" s="20" t="s">
        <v>8</v>
      </c>
      <c r="B481" s="48">
        <v>420269</v>
      </c>
      <c r="C481" s="21">
        <v>0</v>
      </c>
      <c r="D481" s="21"/>
      <c r="E481" s="21">
        <f t="shared" si="248"/>
        <v>0</v>
      </c>
      <c r="F481" s="21"/>
      <c r="G481" s="21"/>
      <c r="H481" s="22"/>
      <c r="I481" s="3">
        <f t="shared" si="241"/>
        <v>0</v>
      </c>
    </row>
    <row r="482" spans="1:9" ht="25.5" hidden="1" x14ac:dyDescent="0.2">
      <c r="A482" s="23" t="s">
        <v>9</v>
      </c>
      <c r="B482" s="49" t="s">
        <v>10</v>
      </c>
      <c r="C482" s="24">
        <v>0</v>
      </c>
      <c r="D482" s="24">
        <f t="shared" ref="D482:H482" si="249">SUM(D483,D487,D491)</f>
        <v>0</v>
      </c>
      <c r="E482" s="24">
        <f t="shared" si="249"/>
        <v>0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0</v>
      </c>
    </row>
    <row r="483" spans="1:9" hidden="1" x14ac:dyDescent="0.2">
      <c r="A483" s="26" t="s">
        <v>11</v>
      </c>
      <c r="B483" s="50" t="s">
        <v>12</v>
      </c>
      <c r="C483" s="24"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>
        <v>0</v>
      </c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>
        <v>0</v>
      </c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>
        <v>0</v>
      </c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hidden="1" x14ac:dyDescent="0.2">
      <c r="A487" s="26" t="s">
        <v>19</v>
      </c>
      <c r="B487" s="53" t="s">
        <v>20</v>
      </c>
      <c r="C487" s="24">
        <v>0</v>
      </c>
      <c r="D487" s="24">
        <f t="shared" ref="D487:H487" si="252">SUM(D488:D490)</f>
        <v>0</v>
      </c>
      <c r="E487" s="24">
        <f t="shared" si="252"/>
        <v>0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0</v>
      </c>
    </row>
    <row r="488" spans="1:9" hidden="1" x14ac:dyDescent="0.2">
      <c r="A488" s="27" t="s">
        <v>13</v>
      </c>
      <c r="B488" s="52" t="s">
        <v>21</v>
      </c>
      <c r="C488" s="21">
        <v>0</v>
      </c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hidden="1" x14ac:dyDescent="0.2">
      <c r="A489" s="27" t="s">
        <v>15</v>
      </c>
      <c r="B489" s="52" t="s">
        <v>22</v>
      </c>
      <c r="C489" s="21">
        <v>0</v>
      </c>
      <c r="D489" s="21"/>
      <c r="E489" s="21">
        <f t="shared" si="253"/>
        <v>0</v>
      </c>
      <c r="F489" s="21"/>
      <c r="G489" s="21"/>
      <c r="H489" s="22"/>
      <c r="I489" s="3">
        <f t="shared" si="241"/>
        <v>0</v>
      </c>
    </row>
    <row r="490" spans="1:9" hidden="1" x14ac:dyDescent="0.2">
      <c r="A490" s="27" t="s">
        <v>17</v>
      </c>
      <c r="B490" s="52" t="s">
        <v>23</v>
      </c>
      <c r="C490" s="21">
        <v>0</v>
      </c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>
        <v>0</v>
      </c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>
        <v>0</v>
      </c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>
        <v>0</v>
      </c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>
        <v>0</v>
      </c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>
        <v>0</v>
      </c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>
        <v>0</v>
      </c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>
        <v>0</v>
      </c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>
        <v>0</v>
      </c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>
        <v>0</v>
      </c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>
        <v>0</v>
      </c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>
        <v>0</v>
      </c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>
        <v>0</v>
      </c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>
        <v>0</v>
      </c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>
        <v>0</v>
      </c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>
        <v>0</v>
      </c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v>0</v>
      </c>
      <c r="D524" s="24">
        <f t="shared" ref="D524:H524" si="268">D477-D495</f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v>380</v>
      </c>
      <c r="D526" s="34">
        <f t="shared" ref="D526:H526" si="270">SUM(D527,D528,D529,D530)</f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271"/>
        <v>380</v>
      </c>
    </row>
    <row r="528" spans="1:9" hidden="1" x14ac:dyDescent="0.2">
      <c r="A528" s="20" t="s">
        <v>7</v>
      </c>
      <c r="B528" s="95"/>
      <c r="C528" s="21">
        <v>0</v>
      </c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hidden="1" x14ac:dyDescent="0.2">
      <c r="A529" s="20" t="s">
        <v>8</v>
      </c>
      <c r="B529" s="48">
        <v>420269</v>
      </c>
      <c r="C529" s="21">
        <v>0</v>
      </c>
      <c r="D529" s="21"/>
      <c r="E529" s="21">
        <f t="shared" si="272"/>
        <v>0</v>
      </c>
      <c r="F529" s="21"/>
      <c r="G529" s="21"/>
      <c r="H529" s="22"/>
      <c r="I529" s="3">
        <f t="shared" si="271"/>
        <v>0</v>
      </c>
    </row>
    <row r="530" spans="1:9" ht="25.5" hidden="1" x14ac:dyDescent="0.2">
      <c r="A530" s="23" t="s">
        <v>9</v>
      </c>
      <c r="B530" s="49" t="s">
        <v>10</v>
      </c>
      <c r="C530" s="24">
        <v>0</v>
      </c>
      <c r="D530" s="24">
        <f t="shared" ref="D530:H530" si="273">SUM(D531,D535,D539)</f>
        <v>0</v>
      </c>
      <c r="E530" s="24">
        <f t="shared" si="273"/>
        <v>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0</v>
      </c>
    </row>
    <row r="531" spans="1:9" hidden="1" x14ac:dyDescent="0.2">
      <c r="A531" s="26" t="s">
        <v>11</v>
      </c>
      <c r="B531" s="50" t="s">
        <v>12</v>
      </c>
      <c r="C531" s="24"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>
        <v>0</v>
      </c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>
        <v>0</v>
      </c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>
        <v>0</v>
      </c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hidden="1" x14ac:dyDescent="0.2">
      <c r="A535" s="26" t="s">
        <v>19</v>
      </c>
      <c r="B535" s="53" t="s">
        <v>20</v>
      </c>
      <c r="C535" s="24">
        <v>0</v>
      </c>
      <c r="D535" s="24">
        <f t="shared" ref="D535:H535" si="276">SUM(D536:D538)</f>
        <v>0</v>
      </c>
      <c r="E535" s="24">
        <f t="shared" si="276"/>
        <v>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0</v>
      </c>
    </row>
    <row r="536" spans="1:9" hidden="1" x14ac:dyDescent="0.2">
      <c r="A536" s="27" t="s">
        <v>13</v>
      </c>
      <c r="B536" s="52" t="s">
        <v>21</v>
      </c>
      <c r="C536" s="21">
        <v>0</v>
      </c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hidden="1" x14ac:dyDescent="0.2">
      <c r="A537" s="27" t="s">
        <v>15</v>
      </c>
      <c r="B537" s="52" t="s">
        <v>22</v>
      </c>
      <c r="C537" s="21">
        <v>0</v>
      </c>
      <c r="D537" s="21"/>
      <c r="E537" s="21">
        <f t="shared" si="277"/>
        <v>0</v>
      </c>
      <c r="F537" s="21"/>
      <c r="G537" s="21"/>
      <c r="H537" s="22"/>
      <c r="I537" s="3">
        <f t="shared" si="271"/>
        <v>0</v>
      </c>
    </row>
    <row r="538" spans="1:9" hidden="1" x14ac:dyDescent="0.2">
      <c r="A538" s="27" t="s">
        <v>17</v>
      </c>
      <c r="B538" s="52" t="s">
        <v>23</v>
      </c>
      <c r="C538" s="21">
        <v>0</v>
      </c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>
        <v>0</v>
      </c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>
        <v>0</v>
      </c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>
        <v>0</v>
      </c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>
        <v>0</v>
      </c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>
        <v>0</v>
      </c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>
        <v>0</v>
      </c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>
        <v>0</v>
      </c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>
        <v>0</v>
      </c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>
        <v>0</v>
      </c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>
        <v>0</v>
      </c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>
        <v>0</v>
      </c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>
        <v>0</v>
      </c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>
        <v>0</v>
      </c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>
        <v>0</v>
      </c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v>0</v>
      </c>
      <c r="D572" s="24">
        <f t="shared" ref="D572:H572" si="292">D525-D543</f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69</v>
      </c>
      <c r="B574" s="78"/>
      <c r="C574" s="79"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v>390</v>
      </c>
      <c r="D575" s="34">
        <f t="shared" ref="D575:H575" si="294">SUM(D576,D577,D578,D579)</f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271"/>
        <v>390</v>
      </c>
    </row>
    <row r="577" spans="1:9" hidden="1" x14ac:dyDescent="0.2">
      <c r="A577" s="20" t="s">
        <v>7</v>
      </c>
      <c r="B577" s="95"/>
      <c r="C577" s="21">
        <v>0</v>
      </c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hidden="1" x14ac:dyDescent="0.2">
      <c r="A578" s="20" t="s">
        <v>8</v>
      </c>
      <c r="B578" s="48">
        <v>420269</v>
      </c>
      <c r="C578" s="21">
        <v>0</v>
      </c>
      <c r="D578" s="21"/>
      <c r="E578" s="21">
        <f t="shared" si="295"/>
        <v>0</v>
      </c>
      <c r="F578" s="21"/>
      <c r="G578" s="21"/>
      <c r="H578" s="22"/>
      <c r="I578" s="3">
        <f t="shared" si="271"/>
        <v>0</v>
      </c>
    </row>
    <row r="579" spans="1:9" ht="25.5" hidden="1" x14ac:dyDescent="0.2">
      <c r="A579" s="23" t="s">
        <v>9</v>
      </c>
      <c r="B579" s="49" t="s">
        <v>10</v>
      </c>
      <c r="C579" s="24">
        <v>0</v>
      </c>
      <c r="D579" s="24">
        <f t="shared" ref="D579:H579" si="296">SUM(D580,D584,D588)</f>
        <v>0</v>
      </c>
      <c r="E579" s="24">
        <f t="shared" si="296"/>
        <v>0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0</v>
      </c>
    </row>
    <row r="580" spans="1:9" hidden="1" x14ac:dyDescent="0.2">
      <c r="A580" s="26" t="s">
        <v>11</v>
      </c>
      <c r="B580" s="50" t="s">
        <v>12</v>
      </c>
      <c r="C580" s="24"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>
        <v>0</v>
      </c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>
        <v>0</v>
      </c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>
        <v>0</v>
      </c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hidden="1" x14ac:dyDescent="0.2">
      <c r="A584" s="26" t="s">
        <v>19</v>
      </c>
      <c r="B584" s="53" t="s">
        <v>20</v>
      </c>
      <c r="C584" s="24">
        <v>0</v>
      </c>
      <c r="D584" s="24">
        <f t="shared" ref="D584:H584" si="299">SUM(D585:D587)</f>
        <v>0</v>
      </c>
      <c r="E584" s="24">
        <f t="shared" si="299"/>
        <v>0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0</v>
      </c>
    </row>
    <row r="585" spans="1:9" hidden="1" x14ac:dyDescent="0.2">
      <c r="A585" s="27" t="s">
        <v>13</v>
      </c>
      <c r="B585" s="52" t="s">
        <v>21</v>
      </c>
      <c r="C585" s="21">
        <v>0</v>
      </c>
      <c r="D585" s="21"/>
      <c r="E585" s="21">
        <f t="shared" ref="E585:E587" si="300">SUM(C585,D585)</f>
        <v>0</v>
      </c>
      <c r="F585" s="21"/>
      <c r="G585" s="21"/>
      <c r="H585" s="22"/>
      <c r="I585" s="3">
        <f t="shared" si="271"/>
        <v>0</v>
      </c>
    </row>
    <row r="586" spans="1:9" hidden="1" x14ac:dyDescent="0.2">
      <c r="A586" s="27" t="s">
        <v>15</v>
      </c>
      <c r="B586" s="52" t="s">
        <v>22</v>
      </c>
      <c r="C586" s="21">
        <v>0</v>
      </c>
      <c r="D586" s="21"/>
      <c r="E586" s="21">
        <f t="shared" si="300"/>
        <v>0</v>
      </c>
      <c r="F586" s="21"/>
      <c r="G586" s="21"/>
      <c r="H586" s="22"/>
      <c r="I586" s="3">
        <f t="shared" si="271"/>
        <v>0</v>
      </c>
    </row>
    <row r="587" spans="1:9" hidden="1" x14ac:dyDescent="0.2">
      <c r="A587" s="27" t="s">
        <v>17</v>
      </c>
      <c r="B587" s="52" t="s">
        <v>23</v>
      </c>
      <c r="C587" s="21">
        <v>0</v>
      </c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>
        <v>0</v>
      </c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>
        <v>0</v>
      </c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>
        <v>0</v>
      </c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>
        <v>0</v>
      </c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>
        <v>0</v>
      </c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>
        <v>0</v>
      </c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>
        <v>0</v>
      </c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>
        <v>0</v>
      </c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>
        <v>0</v>
      </c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>
        <v>0</v>
      </c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>
        <v>0</v>
      </c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>
        <v>0</v>
      </c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>
        <v>0</v>
      </c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>
        <v>0</v>
      </c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v>0</v>
      </c>
      <c r="D621" s="24">
        <f t="shared" ref="D621:H621" si="316">D574-D592</f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612</v>
      </c>
      <c r="G623" s="29">
        <f t="shared" si="317"/>
        <v>612</v>
      </c>
      <c r="H623" s="30">
        <f t="shared" si="317"/>
        <v>612</v>
      </c>
      <c r="I623" s="19">
        <f t="shared" si="303"/>
        <v>5870</v>
      </c>
    </row>
    <row r="624" spans="1:9" x14ac:dyDescent="0.2">
      <c r="A624" s="33" t="s">
        <v>80</v>
      </c>
      <c r="B624" s="64"/>
      <c r="C624" s="34"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612</v>
      </c>
      <c r="G624" s="34">
        <f t="shared" si="318"/>
        <v>612</v>
      </c>
      <c r="H624" s="35">
        <f t="shared" si="318"/>
        <v>612</v>
      </c>
      <c r="I624" s="3">
        <f t="shared" si="303"/>
        <v>5870</v>
      </c>
    </row>
    <row r="625" spans="1:9" x14ac:dyDescent="0.2">
      <c r="A625" s="31" t="s">
        <v>30</v>
      </c>
      <c r="B625" s="55">
        <v>20</v>
      </c>
      <c r="C625" s="24"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612</v>
      </c>
      <c r="G628" s="24">
        <f t="shared" si="321"/>
        <v>612</v>
      </c>
      <c r="H628" s="25">
        <f t="shared" si="321"/>
        <v>612</v>
      </c>
      <c r="I628" s="3">
        <f t="shared" si="303"/>
        <v>5868</v>
      </c>
    </row>
    <row r="629" spans="1:9" x14ac:dyDescent="0.2">
      <c r="A629" s="31" t="s">
        <v>34</v>
      </c>
      <c r="B629" s="58" t="s">
        <v>35</v>
      </c>
      <c r="C629" s="24"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612</v>
      </c>
      <c r="G629" s="24">
        <f t="shared" si="322"/>
        <v>612</v>
      </c>
      <c r="H629" s="25">
        <f t="shared" si="322"/>
        <v>612</v>
      </c>
      <c r="I629" s="3">
        <f t="shared" si="303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612</v>
      </c>
      <c r="G631" s="24">
        <f t="shared" si="323"/>
        <v>612</v>
      </c>
      <c r="H631" s="25">
        <f t="shared" si="323"/>
        <v>612</v>
      </c>
      <c r="I631" s="3">
        <f t="shared" si="303"/>
        <v>2490</v>
      </c>
    </row>
    <row r="632" spans="1:9" x14ac:dyDescent="0.2">
      <c r="A632" s="32" t="s">
        <v>37</v>
      </c>
      <c r="B632" s="59"/>
      <c r="C632" s="24">
        <v>3378</v>
      </c>
      <c r="D632" s="24">
        <f t="shared" ref="D632:H635" si="324">D679</f>
        <v>0</v>
      </c>
      <c r="E632" s="24">
        <f t="shared" si="324"/>
        <v>3378</v>
      </c>
      <c r="F632" s="24">
        <f t="shared" si="324"/>
        <v>0</v>
      </c>
      <c r="G632" s="24">
        <f t="shared" si="324"/>
        <v>0</v>
      </c>
      <c r="H632" s="25">
        <f t="shared" si="324"/>
        <v>0</v>
      </c>
      <c r="I632" s="3">
        <f t="shared" si="303"/>
        <v>3378</v>
      </c>
    </row>
    <row r="633" spans="1:9" x14ac:dyDescent="0.2">
      <c r="A633" s="20" t="s">
        <v>38</v>
      </c>
      <c r="B633" s="60" t="s">
        <v>39</v>
      </c>
      <c r="C633" s="21"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v>0</v>
      </c>
      <c r="D635" s="21">
        <f t="shared" si="324"/>
        <v>0</v>
      </c>
      <c r="E635" s="21">
        <f t="shared" si="325"/>
        <v>0</v>
      </c>
      <c r="F635" s="21">
        <f t="shared" si="324"/>
        <v>612</v>
      </c>
      <c r="G635" s="21">
        <f t="shared" si="324"/>
        <v>612</v>
      </c>
      <c r="H635" s="22">
        <f t="shared" si="324"/>
        <v>612</v>
      </c>
      <c r="I635" s="3">
        <f t="shared" si="303"/>
        <v>1836</v>
      </c>
    </row>
    <row r="636" spans="1:9" hidden="1" x14ac:dyDescent="0.2">
      <c r="A636" s="31" t="s">
        <v>44</v>
      </c>
      <c r="B636" s="62" t="s">
        <v>45</v>
      </c>
      <c r="C636" s="24"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v>0</v>
      </c>
      <c r="D639" s="24">
        <f t="shared" ref="D639:H642" si="328">D686</f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v>0</v>
      </c>
      <c r="D646" s="24">
        <f t="shared" ref="D646:H649" si="332">D693</f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v>0</v>
      </c>
      <c r="D651" s="24">
        <f t="shared" ref="D651" si="334">D698</f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612</v>
      </c>
      <c r="G653" s="79">
        <f t="shared" si="336"/>
        <v>612</v>
      </c>
      <c r="H653" s="80">
        <f t="shared" si="336"/>
        <v>612</v>
      </c>
      <c r="I653" s="19">
        <f t="shared" si="303"/>
        <v>5870</v>
      </c>
    </row>
    <row r="654" spans="1:9" s="40" customFormat="1" x14ac:dyDescent="0.2">
      <c r="A654" s="36" t="s">
        <v>61</v>
      </c>
      <c r="B654" s="65"/>
      <c r="C654" s="37">
        <v>4034</v>
      </c>
      <c r="D654" s="37">
        <f t="shared" ref="D654:H654" si="337">SUM(D655,D656,D657,D658)</f>
        <v>0</v>
      </c>
      <c r="E654" s="37">
        <f t="shared" si="337"/>
        <v>4034</v>
      </c>
      <c r="F654" s="37">
        <f t="shared" si="337"/>
        <v>612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5870</v>
      </c>
    </row>
    <row r="655" spans="1:9" x14ac:dyDescent="0.2">
      <c r="A655" s="20" t="s">
        <v>6</v>
      </c>
      <c r="B655" s="48"/>
      <c r="C655" s="21"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338"/>
        <v>4551</v>
      </c>
    </row>
    <row r="656" spans="1:9" hidden="1" x14ac:dyDescent="0.2">
      <c r="A656" s="20" t="s">
        <v>7</v>
      </c>
      <c r="B656" s="95"/>
      <c r="C656" s="21">
        <v>0</v>
      </c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>
        <v>0</v>
      </c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>
        <v>0</v>
      </c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>
        <v>0</v>
      </c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>
        <v>0</v>
      </c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>
        <v>0</v>
      </c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>
        <v>0</v>
      </c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>
        <v>0</v>
      </c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>
        <v>0</v>
      </c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>
        <v>0</v>
      </c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612</v>
      </c>
      <c r="G671" s="37">
        <f t="shared" si="347"/>
        <v>612</v>
      </c>
      <c r="H671" s="38">
        <f t="shared" si="347"/>
        <v>612</v>
      </c>
      <c r="I671" s="39">
        <f t="shared" si="338"/>
        <v>5870</v>
      </c>
    </row>
    <row r="672" spans="1:9" x14ac:dyDescent="0.2">
      <c r="A672" s="31" t="s">
        <v>30</v>
      </c>
      <c r="B672" s="55">
        <v>20</v>
      </c>
      <c r="C672" s="24"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612</v>
      </c>
      <c r="G675" s="24">
        <f t="shared" si="349"/>
        <v>612</v>
      </c>
      <c r="H675" s="25">
        <f t="shared" si="349"/>
        <v>612</v>
      </c>
      <c r="I675" s="3">
        <f t="shared" si="338"/>
        <v>5868</v>
      </c>
    </row>
    <row r="676" spans="1:11" x14ac:dyDescent="0.2">
      <c r="A676" s="31" t="s">
        <v>34</v>
      </c>
      <c r="B676" s="58" t="s">
        <v>35</v>
      </c>
      <c r="C676" s="24">
        <v>4032</v>
      </c>
      <c r="D676" s="24">
        <f t="shared" ref="D676:H676" si="350">SUM(D680,D681,D682)</f>
        <v>0</v>
      </c>
      <c r="E676" s="24">
        <f t="shared" si="350"/>
        <v>4032</v>
      </c>
      <c r="F676" s="24">
        <f t="shared" si="350"/>
        <v>612</v>
      </c>
      <c r="G676" s="24">
        <f t="shared" si="350"/>
        <v>612</v>
      </c>
      <c r="H676" s="25">
        <f t="shared" si="350"/>
        <v>612</v>
      </c>
      <c r="I676" s="3">
        <f t="shared" si="33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612</v>
      </c>
      <c r="G678" s="24">
        <f t="shared" si="351"/>
        <v>612</v>
      </c>
      <c r="H678" s="25">
        <f t="shared" si="351"/>
        <v>612</v>
      </c>
      <c r="I678" s="3">
        <f t="shared" si="33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/>
      <c r="G679" s="24"/>
      <c r="H679" s="25"/>
      <c r="I679" s="3">
        <f t="shared" si="338"/>
        <v>3378</v>
      </c>
    </row>
    <row r="680" spans="1:11" x14ac:dyDescent="0.2">
      <c r="A680" s="20" t="s">
        <v>38</v>
      </c>
      <c r="B680" s="60" t="s">
        <v>39</v>
      </c>
      <c r="C680" s="21"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111">
        <v>0.02</v>
      </c>
      <c r="K680" s="111">
        <v>0.13</v>
      </c>
    </row>
    <row r="681" spans="1:11" x14ac:dyDescent="0.2">
      <c r="A681" s="20" t="s">
        <v>40</v>
      </c>
      <c r="B681" s="60" t="s">
        <v>41</v>
      </c>
      <c r="C681" s="21"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111">
        <v>0.85</v>
      </c>
    </row>
    <row r="682" spans="1:11" x14ac:dyDescent="0.2">
      <c r="A682" s="20" t="s">
        <v>42</v>
      </c>
      <c r="B682" s="61" t="s">
        <v>43</v>
      </c>
      <c r="C682" s="21">
        <v>0</v>
      </c>
      <c r="D682" s="21"/>
      <c r="E682" s="21">
        <f t="shared" si="352"/>
        <v>0</v>
      </c>
      <c r="F682" s="21">
        <v>612</v>
      </c>
      <c r="G682" s="21">
        <v>612</v>
      </c>
      <c r="H682" s="22">
        <v>612</v>
      </c>
      <c r="I682" s="3">
        <f t="shared" si="338"/>
        <v>1836</v>
      </c>
    </row>
    <row r="683" spans="1:11" hidden="1" x14ac:dyDescent="0.2">
      <c r="A683" s="31" t="s">
        <v>44</v>
      </c>
      <c r="B683" s="62" t="s">
        <v>45</v>
      </c>
      <c r="C683" s="24"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>
        <v>0</v>
      </c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>
        <v>0</v>
      </c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>
        <v>0</v>
      </c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>
        <v>0</v>
      </c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>
        <v>0</v>
      </c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>
        <v>0</v>
      </c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>
        <v>0</v>
      </c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>
        <v>0</v>
      </c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>
        <v>0</v>
      </c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v>0</v>
      </c>
      <c r="D700" s="24">
        <f t="shared" ref="D700:H700" si="359">D653-D671</f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100</v>
      </c>
      <c r="G702" s="29">
        <f t="shared" si="360"/>
        <v>0</v>
      </c>
      <c r="H702" s="30">
        <f t="shared" si="360"/>
        <v>0</v>
      </c>
      <c r="I702" s="19">
        <f t="shared" si="338"/>
        <v>71401</v>
      </c>
    </row>
    <row r="703" spans="1:9" s="40" customFormat="1" x14ac:dyDescent="0.2">
      <c r="A703" s="36" t="s">
        <v>82</v>
      </c>
      <c r="B703" s="65"/>
      <c r="C703" s="37"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100</v>
      </c>
      <c r="G703" s="37">
        <f t="shared" si="361"/>
        <v>0</v>
      </c>
      <c r="H703" s="38">
        <f t="shared" si="361"/>
        <v>0</v>
      </c>
      <c r="I703" s="39">
        <f t="shared" si="338"/>
        <v>71401</v>
      </c>
    </row>
    <row r="704" spans="1:9" x14ac:dyDescent="0.2">
      <c r="A704" s="31" t="s">
        <v>30</v>
      </c>
      <c r="B704" s="55">
        <v>20</v>
      </c>
      <c r="C704" s="24"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100</v>
      </c>
      <c r="G707" s="24">
        <f t="shared" si="364"/>
        <v>0</v>
      </c>
      <c r="H707" s="25">
        <f t="shared" si="364"/>
        <v>0</v>
      </c>
      <c r="I707" s="3">
        <f t="shared" si="338"/>
        <v>71397</v>
      </c>
    </row>
    <row r="708" spans="1:9" x14ac:dyDescent="0.2">
      <c r="A708" s="31" t="s">
        <v>34</v>
      </c>
      <c r="B708" s="58" t="s">
        <v>35</v>
      </c>
      <c r="C708" s="24"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0</v>
      </c>
      <c r="G708" s="24">
        <f t="shared" si="365"/>
        <v>0</v>
      </c>
      <c r="H708" s="25">
        <f t="shared" si="365"/>
        <v>0</v>
      </c>
      <c r="I708" s="3">
        <f t="shared" si="33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v>6</v>
      </c>
      <c r="D710" s="24">
        <f t="shared" ref="D710:H710" si="366">D712+D713+D714-D711</f>
        <v>0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v>71005</v>
      </c>
      <c r="D711" s="24">
        <f t="shared" ref="D711:H714" si="367">SUM(D758,D807,D855,D904)</f>
        <v>0</v>
      </c>
      <c r="E711" s="24">
        <f t="shared" si="367"/>
        <v>71005</v>
      </c>
      <c r="F711" s="24">
        <f t="shared" si="367"/>
        <v>0</v>
      </c>
      <c r="G711" s="24">
        <f t="shared" si="367"/>
        <v>0</v>
      </c>
      <c r="H711" s="25">
        <f t="shared" si="367"/>
        <v>0</v>
      </c>
      <c r="I711" s="3">
        <f t="shared" si="338"/>
        <v>71005</v>
      </c>
    </row>
    <row r="712" spans="1:9" x14ac:dyDescent="0.2">
      <c r="A712" s="20" t="s">
        <v>38</v>
      </c>
      <c r="B712" s="60" t="s">
        <v>39</v>
      </c>
      <c r="C712" s="21"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0</v>
      </c>
      <c r="G714" s="21">
        <f t="shared" si="367"/>
        <v>0</v>
      </c>
      <c r="H714" s="22">
        <f t="shared" si="367"/>
        <v>0</v>
      </c>
      <c r="I714" s="3">
        <f t="shared" si="338"/>
        <v>98.5</v>
      </c>
    </row>
    <row r="715" spans="1:9" hidden="1" x14ac:dyDescent="0.2">
      <c r="A715" s="31" t="s">
        <v>44</v>
      </c>
      <c r="B715" s="62" t="s">
        <v>45</v>
      </c>
      <c r="C715" s="24"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v>0</v>
      </c>
      <c r="D718" s="24">
        <f t="shared" ref="D718:H721" si="371">SUM(D765,D814,D862,D911)</f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v>25</v>
      </c>
      <c r="D725" s="24">
        <f t="shared" ref="D725:H728" si="376">SUM(D772,D821,D869,D918)</f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v>0</v>
      </c>
      <c r="D730" s="24">
        <f t="shared" ref="D730" si="378">SUM(D777,D826,D874,D923)</f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0</v>
      </c>
      <c r="G732" s="79">
        <f t="shared" si="380"/>
        <v>0</v>
      </c>
      <c r="H732" s="80">
        <f t="shared" si="380"/>
        <v>0</v>
      </c>
      <c r="I732" s="19">
        <f t="shared" si="372"/>
        <v>70667</v>
      </c>
    </row>
    <row r="733" spans="1:11" s="40" customFormat="1" x14ac:dyDescent="0.2">
      <c r="A733" s="36" t="s">
        <v>61</v>
      </c>
      <c r="B733" s="65"/>
      <c r="C733" s="37"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0</v>
      </c>
      <c r="G733" s="37">
        <f t="shared" si="381"/>
        <v>0</v>
      </c>
      <c r="H733" s="38">
        <f t="shared" si="381"/>
        <v>0</v>
      </c>
      <c r="I733" s="39">
        <f t="shared" si="372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372"/>
        <v>6069.4</v>
      </c>
    </row>
    <row r="735" spans="1:11" hidden="1" x14ac:dyDescent="0.2">
      <c r="A735" s="20" t="s">
        <v>7</v>
      </c>
      <c r="B735" s="95"/>
      <c r="C735" s="21">
        <v>0</v>
      </c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111">
        <f>J736+J739</f>
        <v>0.98</v>
      </c>
      <c r="K735" s="111">
        <v>1</v>
      </c>
    </row>
    <row r="736" spans="1:11" ht="38.25" x14ac:dyDescent="0.2">
      <c r="A736" s="20" t="s">
        <v>8</v>
      </c>
      <c r="B736" s="48">
        <v>420269</v>
      </c>
      <c r="C736" s="21"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111">
        <v>0.13</v>
      </c>
      <c r="K736" s="111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v>56028.5</v>
      </c>
      <c r="D739" s="21"/>
      <c r="E739" s="21">
        <f t="shared" ref="E739:E741" si="385">SUM(C739,D739)</f>
        <v>56028.5</v>
      </c>
      <c r="F739" s="21"/>
      <c r="G739" s="21"/>
      <c r="H739" s="22"/>
      <c r="I739" s="3">
        <f t="shared" si="372"/>
        <v>56028.5</v>
      </c>
      <c r="J739" s="111">
        <v>0.85</v>
      </c>
      <c r="K739" s="111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>
        <v>0</v>
      </c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hidden="1" x14ac:dyDescent="0.2">
      <c r="A741" s="27" t="s">
        <v>17</v>
      </c>
      <c r="B741" s="52" t="s">
        <v>18</v>
      </c>
      <c r="C741" s="21">
        <v>0</v>
      </c>
      <c r="D741" s="21"/>
      <c r="E741" s="21">
        <f t="shared" si="385"/>
        <v>0</v>
      </c>
      <c r="F741" s="21"/>
      <c r="G741" s="21"/>
      <c r="H741" s="22"/>
      <c r="I741" s="3">
        <f t="shared" si="372"/>
        <v>0</v>
      </c>
    </row>
    <row r="742" spans="1:11" hidden="1" x14ac:dyDescent="0.2">
      <c r="A742" s="26" t="s">
        <v>19</v>
      </c>
      <c r="B742" s="53" t="s">
        <v>20</v>
      </c>
      <c r="C742" s="24"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>
        <v>0</v>
      </c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>
        <v>0</v>
      </c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>
        <v>0</v>
      </c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>
        <v>0</v>
      </c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>
        <v>0</v>
      </c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>
        <v>0</v>
      </c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0</v>
      </c>
      <c r="G750" s="37">
        <f t="shared" si="390"/>
        <v>0</v>
      </c>
      <c r="H750" s="38">
        <f t="shared" si="390"/>
        <v>0</v>
      </c>
      <c r="I750" s="39">
        <f t="shared" si="372"/>
        <v>70667</v>
      </c>
    </row>
    <row r="751" spans="1:11" hidden="1" x14ac:dyDescent="0.2">
      <c r="A751" s="31" t="s">
        <v>30</v>
      </c>
      <c r="B751" s="55">
        <v>20</v>
      </c>
      <c r="C751" s="24"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>
        <v>0</v>
      </c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0</v>
      </c>
      <c r="G754" s="24">
        <f t="shared" si="392"/>
        <v>0</v>
      </c>
      <c r="H754" s="25">
        <f t="shared" si="392"/>
        <v>0</v>
      </c>
      <c r="I754" s="3">
        <f t="shared" si="372"/>
        <v>70667</v>
      </c>
    </row>
    <row r="755" spans="1:11" x14ac:dyDescent="0.2">
      <c r="A755" s="31" t="s">
        <v>34</v>
      </c>
      <c r="B755" s="58" t="s">
        <v>35</v>
      </c>
      <c r="C755" s="24"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0</v>
      </c>
      <c r="G755" s="24">
        <f t="shared" si="393"/>
        <v>0</v>
      </c>
      <c r="H755" s="25">
        <f t="shared" si="393"/>
        <v>0</v>
      </c>
      <c r="I755" s="3">
        <f t="shared" si="372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v>6</v>
      </c>
      <c r="D757" s="24"/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70661</v>
      </c>
      <c r="D758" s="24"/>
      <c r="E758" s="24">
        <f t="shared" ref="E758:E761" si="395">C758+D758</f>
        <v>70661</v>
      </c>
      <c r="F758" s="24"/>
      <c r="G758" s="24"/>
      <c r="H758" s="25"/>
      <c r="I758" s="3">
        <f t="shared" si="372"/>
        <v>70661</v>
      </c>
    </row>
    <row r="759" spans="1:11" x14ac:dyDescent="0.2">
      <c r="A759" s="20" t="s">
        <v>38</v>
      </c>
      <c r="B759" s="60" t="s">
        <v>39</v>
      </c>
      <c r="C759" s="21"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111">
        <v>0.02</v>
      </c>
      <c r="K759" s="111">
        <v>0.13</v>
      </c>
    </row>
    <row r="760" spans="1:11" x14ac:dyDescent="0.2">
      <c r="A760" s="20" t="s">
        <v>40</v>
      </c>
      <c r="B760" s="60" t="s">
        <v>41</v>
      </c>
      <c r="C760" s="21"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111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/>
      <c r="G761" s="21"/>
      <c r="H761" s="22"/>
      <c r="I761" s="3">
        <f t="shared" si="372"/>
        <v>98.5</v>
      </c>
    </row>
    <row r="762" spans="1:11" hidden="1" x14ac:dyDescent="0.2">
      <c r="A762" s="31" t="s">
        <v>44</v>
      </c>
      <c r="B762" s="62" t="s">
        <v>45</v>
      </c>
      <c r="C762" s="24"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>
        <v>0</v>
      </c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>
        <v>0</v>
      </c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>
        <v>0</v>
      </c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>
        <v>0</v>
      </c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>
        <v>0</v>
      </c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>
        <v>0</v>
      </c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>
        <v>0</v>
      </c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>
        <v>0</v>
      </c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>
        <v>0</v>
      </c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5"/>
      <c r="C784" s="21">
        <v>0</v>
      </c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>
        <v>0</v>
      </c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>
        <v>0</v>
      </c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>
        <v>0</v>
      </c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>
        <v>0</v>
      </c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>
        <v>0</v>
      </c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>
        <v>0</v>
      </c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>
        <v>0</v>
      </c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>
        <v>0</v>
      </c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>
        <v>0</v>
      </c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>
        <v>0</v>
      </c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>
        <v>0</v>
      </c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>
        <v>0</v>
      </c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>
        <v>0</v>
      </c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>
        <v>0</v>
      </c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>
        <v>0</v>
      </c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>
        <v>0</v>
      </c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>
        <v>0</v>
      </c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>
        <v>0</v>
      </c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111">
        <v>0.05</v>
      </c>
      <c r="K822" s="111">
        <v>0.05</v>
      </c>
    </row>
    <row r="823" spans="1:11" x14ac:dyDescent="0.2">
      <c r="A823" s="20" t="s">
        <v>40</v>
      </c>
      <c r="B823" s="61" t="s">
        <v>52</v>
      </c>
      <c r="C823" s="21"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111">
        <v>0.9</v>
      </c>
    </row>
    <row r="824" spans="1:11" hidden="1" x14ac:dyDescent="0.2">
      <c r="A824" s="20" t="s">
        <v>42</v>
      </c>
      <c r="B824" s="61" t="s">
        <v>53</v>
      </c>
      <c r="C824" s="21">
        <v>0</v>
      </c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>
        <v>0</v>
      </c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5"/>
      <c r="C832" s="21">
        <v>0</v>
      </c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>
        <v>0</v>
      </c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>
        <v>0</v>
      </c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>
        <v>0</v>
      </c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>
        <v>0</v>
      </c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>
        <v>0</v>
      </c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>
        <v>0</v>
      </c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>
        <v>0</v>
      </c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>
        <v>0</v>
      </c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>
        <v>0</v>
      </c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>
        <v>0</v>
      </c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>
        <v>0</v>
      </c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>
        <v>0</v>
      </c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>
        <v>0</v>
      </c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>
        <v>0</v>
      </c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>
        <v>0</v>
      </c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>
        <v>0</v>
      </c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>
        <v>0</v>
      </c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111">
        <v>0.05</v>
      </c>
      <c r="K870" s="111">
        <v>0.05</v>
      </c>
    </row>
    <row r="871" spans="1:11" x14ac:dyDescent="0.2">
      <c r="A871" s="20" t="s">
        <v>40</v>
      </c>
      <c r="B871" s="61" t="s">
        <v>52</v>
      </c>
      <c r="C871" s="21"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111">
        <v>0.9</v>
      </c>
    </row>
    <row r="872" spans="1:11" hidden="1" x14ac:dyDescent="0.2">
      <c r="A872" s="20" t="s">
        <v>42</v>
      </c>
      <c r="B872" s="61" t="s">
        <v>53</v>
      </c>
      <c r="C872" s="21">
        <v>0</v>
      </c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>
        <v>0</v>
      </c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5"/>
      <c r="C881" s="21">
        <v>0</v>
      </c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>
        <v>0</v>
      </c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>
        <v>0</v>
      </c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>
        <v>0</v>
      </c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>
        <v>0</v>
      </c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>
        <v>0</v>
      </c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>
        <v>0</v>
      </c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>
        <v>0</v>
      </c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>
        <v>0</v>
      </c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>
        <v>0</v>
      </c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>
        <v>0</v>
      </c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>
        <v>0</v>
      </c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111">
        <v>0.02</v>
      </c>
      <c r="K905" s="111">
        <v>0.13</v>
      </c>
    </row>
    <row r="906" spans="1:11" x14ac:dyDescent="0.2">
      <c r="A906" s="20" t="s">
        <v>40</v>
      </c>
      <c r="B906" s="60" t="s">
        <v>41</v>
      </c>
      <c r="C906" s="21"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111">
        <v>0.85</v>
      </c>
    </row>
    <row r="907" spans="1:11" hidden="1" x14ac:dyDescent="0.2">
      <c r="A907" s="20" t="s">
        <v>42</v>
      </c>
      <c r="B907" s="61" t="s">
        <v>43</v>
      </c>
      <c r="C907" s="21">
        <v>0</v>
      </c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>
        <v>0</v>
      </c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>
        <v>0</v>
      </c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>
        <v>0</v>
      </c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>
        <v>0</v>
      </c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>
        <v>0</v>
      </c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>
        <v>0</v>
      </c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>
        <v>0</v>
      </c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>
        <v>0</v>
      </c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>
        <v>0</v>
      </c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100"/>
      <c r="C925" s="92"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8" spans="1:9" hidden="1" x14ac:dyDescent="0.2"/>
    <row r="929" spans="1:33" ht="14.45" customHeight="1" x14ac:dyDescent="0.2">
      <c r="A929" s="113" t="s">
        <v>90</v>
      </c>
      <c r="B929" s="113"/>
      <c r="C929" s="94"/>
      <c r="D929" s="114" t="str">
        <f>IF($I$1="proiect","DIRECTOR EXECUTIV,","SECRETAR GENERAL AL JUDEŢULUI,")</f>
        <v>DIRECTOR EXECUTIV,</v>
      </c>
      <c r="E929" s="114"/>
      <c r="F929" s="114"/>
      <c r="G929" s="114"/>
      <c r="H929" s="114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15" t="s">
        <v>91</v>
      </c>
      <c r="B930" s="115"/>
      <c r="C930" s="94"/>
      <c r="D930" s="116" t="str">
        <f>IF($I$1="proiect","Hadady Éva Katalin","Crasnai Mihaela Elena Ana")</f>
        <v>Hadady Éva Katalin</v>
      </c>
      <c r="E930" s="116"/>
      <c r="F930" s="116"/>
      <c r="G930" s="116"/>
      <c r="H930" s="116"/>
    </row>
    <row r="931" spans="1:33" x14ac:dyDescent="0.2">
      <c r="A931" s="112"/>
      <c r="B931" s="101"/>
      <c r="C931" s="112"/>
      <c r="D931" s="110"/>
      <c r="E931" s="110"/>
      <c r="F931" s="110"/>
      <c r="G931" s="110"/>
    </row>
    <row r="932" spans="1:33" x14ac:dyDescent="0.2">
      <c r="A932" s="112"/>
      <c r="B932" s="101"/>
      <c r="C932" s="112"/>
      <c r="D932" s="110"/>
      <c r="E932" s="110"/>
      <c r="F932" s="110"/>
      <c r="G932" s="110"/>
      <c r="I932" s="72"/>
    </row>
    <row r="933" spans="1:33" x14ac:dyDescent="0.2">
      <c r="B933" s="101"/>
      <c r="C933" s="70"/>
      <c r="D933" s="70"/>
      <c r="E933" s="110"/>
      <c r="F933" s="110"/>
      <c r="G933" s="3"/>
    </row>
    <row r="934" spans="1:33" x14ac:dyDescent="0.2">
      <c r="B934" s="44"/>
      <c r="C934" s="6"/>
      <c r="D934" s="116" t="str">
        <f>IF($I$1="proiect","ŞEF SERVICIU,"," ")</f>
        <v>ŞEF SERVICIU,</v>
      </c>
      <c r="E934" s="117"/>
      <c r="F934" s="117"/>
      <c r="G934" s="117"/>
    </row>
    <row r="935" spans="1:33" x14ac:dyDescent="0.2">
      <c r="A935" s="102" t="s">
        <v>92</v>
      </c>
      <c r="B935" s="44"/>
      <c r="C935" s="6"/>
      <c r="D935" s="116" t="str">
        <f>IF($I$1="proiect","Manţa Magdalena Sofia"," ")</f>
        <v>Manţa Magdalena Sofia</v>
      </c>
      <c r="E935" s="117"/>
      <c r="F935" s="117"/>
      <c r="G935" s="117"/>
    </row>
    <row r="936" spans="1:33" x14ac:dyDescent="0.2">
      <c r="A936" s="102" t="s">
        <v>93</v>
      </c>
      <c r="B936" s="44"/>
      <c r="C936" s="6"/>
      <c r="D936" s="110"/>
      <c r="E936" s="110"/>
      <c r="F936" s="110"/>
      <c r="G936" s="110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819,00"/>
        <filter val="1.836,00"/>
        <filter val="1.915,00"/>
        <filter val="1.949,30"/>
        <filter val="10,0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1.558,60"/>
        <filter val="121.612,60"/>
        <filter val="125,00"/>
        <filter val="125.278,50"/>
        <filter val="15.136,40"/>
        <filter val="161,00"/>
        <filter val="168,00"/>
        <filter val="17.429,50"/>
        <filter val="17.431,50"/>
        <filter val="174,00"/>
        <filter val="175,00"/>
        <filter val="18.593,10"/>
        <filter val="189,00"/>
        <filter val="191,00"/>
        <filter val="2,00"/>
        <filter val="2.490,00"/>
        <filter val="2.734,00"/>
        <filter val="206.710,00"/>
        <filter val="214.478,50"/>
        <filter val="219.213,50"/>
        <filter val="219.225,5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083,5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069,40"/>
        <filter val="6.798,50"/>
        <filter val="60,00"/>
        <filter val="60.275,20"/>
        <filter val="605,00"/>
        <filter val="614,00"/>
        <filter val="666,00"/>
        <filter val="7.597,00"/>
        <filter val="7.626,00"/>
        <filter val="7.768,50"/>
        <filter val="70.661,00"/>
        <filter val="70.667,00"/>
        <filter val="71.005,00"/>
        <filter val="71.011,00"/>
        <filter val="71.397,00"/>
        <filter val="71.401,00"/>
        <filter val="74.063,60"/>
        <filter val="79.019,8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AE54C-5506-4385-BE9E-FAF560F1965D}">
  <sheetPr filterMode="1"/>
  <dimension ref="A1:AG939"/>
  <sheetViews>
    <sheetView topLeftCell="A750" workbookViewId="0">
      <selection activeCell="D758" sqref="D758"/>
    </sheetView>
  </sheetViews>
  <sheetFormatPr defaultColWidth="8.85546875" defaultRowHeight="12.75" x14ac:dyDescent="0.2"/>
  <cols>
    <col min="1" max="1" width="77.28515625" style="108" customWidth="1"/>
    <col min="2" max="2" width="9.5703125" style="66" customWidth="1"/>
    <col min="3" max="3" width="9.85546875" style="108" customWidth="1"/>
    <col min="4" max="4" width="9.140625" style="108" customWidth="1"/>
    <col min="5" max="5" width="10.28515625" style="108" customWidth="1"/>
    <col min="6" max="6" width="10" style="108" customWidth="1"/>
    <col min="7" max="8" width="9.140625" style="108" bestFit="1" customWidth="1"/>
    <col min="9" max="9" width="11.7109375" style="108" bestFit="1" customWidth="1"/>
    <col min="10" max="10" width="8.85546875" style="108"/>
    <col min="11" max="11" width="9" style="108" bestFit="1" customWidth="1"/>
    <col min="12" max="16384" width="8.85546875" style="108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108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15" t="s">
        <v>97</v>
      </c>
      <c r="B5" s="115"/>
      <c r="C5" s="115"/>
      <c r="D5" s="115"/>
      <c r="E5" s="115"/>
      <c r="F5" s="115"/>
      <c r="G5" s="115"/>
      <c r="H5" s="115"/>
    </row>
    <row r="6" spans="1:9" ht="26.25" customHeight="1" x14ac:dyDescent="0.2">
      <c r="A6" s="115" t="s">
        <v>96</v>
      </c>
      <c r="B6" s="115"/>
      <c r="C6" s="115"/>
      <c r="D6" s="115"/>
      <c r="E6" s="115"/>
      <c r="F6" s="115"/>
      <c r="G6" s="115"/>
      <c r="H6" s="115"/>
    </row>
    <row r="7" spans="1:9" x14ac:dyDescent="0.2">
      <c r="A7" s="109"/>
      <c r="B7" s="44"/>
    </row>
    <row r="8" spans="1:9" ht="13.5" thickBot="1" x14ac:dyDescent="0.25">
      <c r="A8" s="109"/>
      <c r="B8" s="44"/>
      <c r="H8" s="108" t="s">
        <v>85</v>
      </c>
    </row>
    <row r="9" spans="1:9" ht="28.9" customHeight="1" x14ac:dyDescent="0.2">
      <c r="A9" s="118"/>
      <c r="B9" s="120"/>
      <c r="C9" s="122" t="s">
        <v>77</v>
      </c>
      <c r="D9" s="122" t="s">
        <v>78</v>
      </c>
      <c r="E9" s="124" t="s">
        <v>99</v>
      </c>
      <c r="F9" s="126" t="s">
        <v>79</v>
      </c>
      <c r="G9" s="126"/>
      <c r="H9" s="127"/>
    </row>
    <row r="10" spans="1:9" ht="13.5" thickBot="1" x14ac:dyDescent="0.25">
      <c r="A10" s="119"/>
      <c r="B10" s="121"/>
      <c r="C10" s="123"/>
      <c r="D10" s="123"/>
      <c r="E10" s="125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4</v>
      </c>
      <c r="F11" s="105">
        <v>5</v>
      </c>
      <c r="G11" s="105">
        <v>6</v>
      </c>
      <c r="H11" s="106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5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6</v>
      </c>
      <c r="E38" s="24">
        <f t="shared" si="22"/>
        <v>848.99999999998545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2684.9999999999854</v>
      </c>
    </row>
    <row r="39" spans="1:9" x14ac:dyDescent="0.2">
      <c r="A39" s="32" t="s">
        <v>37</v>
      </c>
      <c r="B39" s="59"/>
      <c r="C39" s="24">
        <f t="shared" ref="C39:H42" si="23">SUM(C72,C151,C328,C407,C632,C711)</f>
        <v>114604</v>
      </c>
      <c r="D39" s="24">
        <f t="shared" si="23"/>
        <v>-6</v>
      </c>
      <c r="E39" s="24">
        <f t="shared" si="23"/>
        <v>114598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206710</v>
      </c>
    </row>
    <row r="40" spans="1:9" x14ac:dyDescent="0.2">
      <c r="A40" s="20" t="s">
        <v>38</v>
      </c>
      <c r="B40" s="60" t="s">
        <v>39</v>
      </c>
      <c r="C40" s="21">
        <f t="shared" si="23"/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3"/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3"/>
        <v>1828.9</v>
      </c>
      <c r="D42" s="21">
        <f t="shared" si="23"/>
        <v>0</v>
      </c>
      <c r="E42" s="21">
        <f t="shared" si="24"/>
        <v>1828.9</v>
      </c>
      <c r="F42" s="21">
        <f t="shared" si="23"/>
        <v>7000</v>
      </c>
      <c r="G42" s="21">
        <f t="shared" si="23"/>
        <v>612</v>
      </c>
      <c r="H42" s="22">
        <f t="shared" si="23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9" si="27">SUM(C79,C158,C335,C414,C639,C718)</f>
        <v>232</v>
      </c>
      <c r="D46" s="24">
        <f t="shared" si="27"/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si="27"/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27"/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27"/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6" si="31">SUM(C86,C165,C342,C421,C646,C725)</f>
        <v>25</v>
      </c>
      <c r="D53" s="24">
        <f t="shared" si="31"/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si="31"/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1"/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1"/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3">C13-C31</f>
        <v>0</v>
      </c>
      <c r="D60" s="24">
        <f t="shared" si="33"/>
        <v>0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5" si="41">C119</f>
        <v>0</v>
      </c>
      <c r="D72" s="24">
        <f t="shared" si="41"/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si="41"/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si="41"/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si="41"/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f t="shared" ref="C79:H82" si="46">C126</f>
        <v>174</v>
      </c>
      <c r="D79" s="24">
        <f t="shared" si="46"/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f t="shared" si="46"/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f t="shared" si="46"/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f t="shared" si="46"/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f t="shared" ref="C86:H89" si="50">C133</f>
        <v>0</v>
      </c>
      <c r="D86" s="24">
        <f t="shared" si="50"/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f t="shared" si="50"/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f t="shared" si="50"/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f t="shared" si="50"/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52">C138</f>
        <v>0</v>
      </c>
      <c r="D91" s="24">
        <f t="shared" si="52"/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f t="shared" ref="C94:H94" si="55">SUM(C95,C96,C97,C98)</f>
        <v>349</v>
      </c>
      <c r="D94" s="75">
        <f t="shared" si="55"/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5"/>
      <c r="C96" s="21"/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f t="shared" ref="C140:H140" si="76">C93-C111</f>
        <v>0</v>
      </c>
      <c r="D140" s="24">
        <f t="shared" si="76"/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77">SUM(C172,C220,C269)</f>
        <v>32297</v>
      </c>
      <c r="D142" s="29">
        <f t="shared" si="77"/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80251</v>
      </c>
      <c r="G143" s="34">
        <f t="shared" si="79"/>
        <v>0</v>
      </c>
      <c r="H143" s="35">
        <f t="shared" si="79"/>
        <v>0</v>
      </c>
      <c r="I143" s="3">
        <f t="shared" si="78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80251</v>
      </c>
      <c r="G147" s="24">
        <f t="shared" si="81"/>
        <v>0</v>
      </c>
      <c r="H147" s="25">
        <f t="shared" si="81"/>
        <v>0</v>
      </c>
      <c r="I147" s="3">
        <f t="shared" si="78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80251</v>
      </c>
      <c r="G148" s="24">
        <f t="shared" si="82"/>
        <v>0</v>
      </c>
      <c r="H148" s="25">
        <f t="shared" si="82"/>
        <v>0</v>
      </c>
      <c r="I148" s="3">
        <f t="shared" si="78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f t="shared" ref="C151:H154" si="84">SUM(C198,C246,C295)</f>
        <v>32104</v>
      </c>
      <c r="D151" s="24">
        <f t="shared" si="84"/>
        <v>0</v>
      </c>
      <c r="E151" s="24">
        <f t="shared" si="84"/>
        <v>32104</v>
      </c>
      <c r="F151" s="24">
        <f t="shared" si="84"/>
        <v>80251</v>
      </c>
      <c r="G151" s="24">
        <f t="shared" si="84"/>
        <v>0</v>
      </c>
      <c r="H151" s="25">
        <f t="shared" si="84"/>
        <v>0</v>
      </c>
      <c r="I151" s="3">
        <f t="shared" si="78"/>
        <v>112355</v>
      </c>
    </row>
    <row r="152" spans="1:9" x14ac:dyDescent="0.2">
      <c r="A152" s="20" t="s">
        <v>38</v>
      </c>
      <c r="B152" s="60" t="s">
        <v>39</v>
      </c>
      <c r="C152" s="21">
        <f t="shared" si="84"/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f t="shared" si="84"/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f t="shared" si="84"/>
        <v>100</v>
      </c>
      <c r="D154" s="21">
        <f t="shared" si="84"/>
        <v>0</v>
      </c>
      <c r="E154" s="21">
        <f t="shared" si="85"/>
        <v>100</v>
      </c>
      <c r="F154" s="21">
        <f t="shared" si="84"/>
        <v>4910</v>
      </c>
      <c r="G154" s="21">
        <f t="shared" si="84"/>
        <v>0</v>
      </c>
      <c r="H154" s="22">
        <f t="shared" si="84"/>
        <v>0</v>
      </c>
      <c r="I154" s="3">
        <f t="shared" si="78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f t="shared" ref="C158:H161" si="88">SUM(C205,C253,C302)</f>
        <v>0</v>
      </c>
      <c r="D158" s="24">
        <f t="shared" si="88"/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f t="shared" si="88"/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88"/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88"/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f t="shared" ref="C165:H168" si="92">SUM(C212,C260,C309)</f>
        <v>0</v>
      </c>
      <c r="D165" s="24">
        <f t="shared" si="92"/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f t="shared" si="92"/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92"/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92"/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95">SUM(C174,C175,C176,C177)</f>
        <v>26660</v>
      </c>
      <c r="D173" s="37">
        <f t="shared" si="95"/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108">
        <v>0.50529999999999997</v>
      </c>
    </row>
    <row r="175" spans="1:12" hidden="1" x14ac:dyDescent="0.2">
      <c r="A175" s="20" t="s">
        <v>7</v>
      </c>
      <c r="B175" s="95"/>
      <c r="C175" s="21"/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108">
        <v>6.5600000000000006E-2</v>
      </c>
      <c r="L176" s="108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108">
        <v>0.42909999999999998</v>
      </c>
      <c r="L178" s="108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108">
        <v>0.50529999999999997</v>
      </c>
      <c r="K199" s="108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108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f t="shared" ref="C219:H219" si="118">C172-C190</f>
        <v>0</v>
      </c>
      <c r="D219" s="24">
        <f t="shared" si="118"/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f t="shared" ref="C221:H221" si="120">SUM(C222,C223,C224,C225)</f>
        <v>5446</v>
      </c>
      <c r="D221" s="37">
        <f t="shared" si="120"/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5"/>
      <c r="C223" s="21"/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6061</v>
      </c>
      <c r="G238" s="37">
        <f t="shared" si="129"/>
        <v>0</v>
      </c>
      <c r="H238" s="38">
        <f t="shared" si="129"/>
        <v>0</v>
      </c>
      <c r="I238" s="39">
        <f t="shared" si="114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6061</v>
      </c>
      <c r="G242" s="24">
        <f t="shared" si="131"/>
        <v>0</v>
      </c>
      <c r="H242" s="25">
        <f t="shared" si="131"/>
        <v>0</v>
      </c>
      <c r="I242" s="3">
        <f t="shared" si="114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6061</v>
      </c>
      <c r="G243" s="24">
        <f t="shared" si="132"/>
        <v>0</v>
      </c>
      <c r="H243" s="25">
        <f t="shared" si="132"/>
        <v>0</v>
      </c>
      <c r="I243" s="3">
        <f t="shared" si="114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135">C246+D246</f>
        <v>5446</v>
      </c>
      <c r="F246" s="24">
        <v>6061</v>
      </c>
      <c r="G246" s="24"/>
      <c r="H246" s="25"/>
      <c r="I246" s="3">
        <f t="shared" si="114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</f>
        <v>4910</v>
      </c>
      <c r="G249" s="21"/>
      <c r="H249" s="22"/>
      <c r="I249" s="3">
        <f t="shared" si="114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f t="shared" ref="C270:H270" si="143">SUM(C271,C272,C273,C274)</f>
        <v>191</v>
      </c>
      <c r="D270" s="37">
        <f t="shared" si="143"/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5"/>
      <c r="C272" s="21"/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108">
        <v>0.02</v>
      </c>
      <c r="K296" s="108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108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f t="shared" ref="C316:H316" si="165">C269-C287</f>
        <v>0</v>
      </c>
      <c r="D316" s="24">
        <f t="shared" si="165"/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8235</v>
      </c>
      <c r="G319" s="29">
        <f t="shared" si="166"/>
        <v>0</v>
      </c>
      <c r="H319" s="30">
        <f t="shared" si="166"/>
        <v>0</v>
      </c>
      <c r="I319" s="19">
        <f t="shared" si="144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8235</v>
      </c>
      <c r="G320" s="34">
        <f t="shared" si="167"/>
        <v>0</v>
      </c>
      <c r="H320" s="35">
        <f t="shared" si="167"/>
        <v>0</v>
      </c>
      <c r="I320" s="3">
        <f t="shared" si="144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8235</v>
      </c>
      <c r="G324" s="24">
        <f t="shared" si="170"/>
        <v>0</v>
      </c>
      <c r="H324" s="25">
        <f t="shared" si="170"/>
        <v>0</v>
      </c>
      <c r="I324" s="3">
        <f t="shared" si="144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8235</v>
      </c>
      <c r="G325" s="24">
        <f t="shared" si="171"/>
        <v>0</v>
      </c>
      <c r="H325" s="25">
        <f t="shared" si="171"/>
        <v>0</v>
      </c>
      <c r="I325" s="3">
        <f t="shared" si="144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0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0</v>
      </c>
    </row>
    <row r="328" spans="1:9" x14ac:dyDescent="0.2">
      <c r="A328" s="32" t="s">
        <v>37</v>
      </c>
      <c r="B328" s="59"/>
      <c r="C328" s="24">
        <f t="shared" ref="C328:H331" si="174">C375</f>
        <v>4111</v>
      </c>
      <c r="D328" s="24">
        <f t="shared" si="174"/>
        <v>0</v>
      </c>
      <c r="E328" s="24">
        <f t="shared" si="174"/>
        <v>4111</v>
      </c>
      <c r="F328" s="24">
        <f t="shared" si="174"/>
        <v>8235</v>
      </c>
      <c r="G328" s="24">
        <f t="shared" si="174"/>
        <v>0</v>
      </c>
      <c r="H328" s="25">
        <f t="shared" si="174"/>
        <v>0</v>
      </c>
      <c r="I328" s="3">
        <f t="shared" si="144"/>
        <v>12346</v>
      </c>
    </row>
    <row r="329" spans="1:9" x14ac:dyDescent="0.2">
      <c r="A329" s="20" t="s">
        <v>38</v>
      </c>
      <c r="B329" s="60" t="s">
        <v>39</v>
      </c>
      <c r="C329" s="21">
        <f t="shared" si="174"/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f t="shared" si="174"/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si="174"/>
        <v>0</v>
      </c>
      <c r="D331" s="21">
        <f t="shared" si="174"/>
        <v>0</v>
      </c>
      <c r="E331" s="21">
        <f t="shared" si="175"/>
        <v>0</v>
      </c>
      <c r="F331" s="21">
        <f t="shared" si="176"/>
        <v>0</v>
      </c>
      <c r="G331" s="21">
        <f t="shared" si="176"/>
        <v>0</v>
      </c>
      <c r="H331" s="22">
        <f t="shared" si="176"/>
        <v>0</v>
      </c>
      <c r="I331" s="3">
        <f t="shared" si="144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f t="shared" ref="C335:H338" si="180">C382</f>
        <v>0</v>
      </c>
      <c r="D335" s="24">
        <f t="shared" si="180"/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f t="shared" si="180"/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f t="shared" si="180"/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f t="shared" si="180"/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f t="shared" ref="C342:H345" si="184">C389</f>
        <v>0</v>
      </c>
      <c r="D342" s="24">
        <f t="shared" si="184"/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f t="shared" si="184"/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f t="shared" si="184"/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f t="shared" si="184"/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186">C394</f>
        <v>0</v>
      </c>
      <c r="D347" s="24">
        <f t="shared" si="186"/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8235</v>
      </c>
      <c r="G349" s="79">
        <f t="shared" si="188"/>
        <v>0</v>
      </c>
      <c r="H349" s="80">
        <f t="shared" si="188"/>
        <v>0</v>
      </c>
      <c r="I349" s="19">
        <f t="shared" si="179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189">SUM(C351,C352,C353,C354)</f>
        <v>4113</v>
      </c>
      <c r="D350" s="37">
        <f t="shared" si="189"/>
        <v>0</v>
      </c>
      <c r="E350" s="37">
        <f t="shared" si="189"/>
        <v>4113</v>
      </c>
      <c r="F350" s="37">
        <f t="shared" si="189"/>
        <v>8235</v>
      </c>
      <c r="G350" s="37">
        <f t="shared" si="189"/>
        <v>0</v>
      </c>
      <c r="H350" s="38">
        <f t="shared" si="189"/>
        <v>0</v>
      </c>
      <c r="I350" s="39">
        <f t="shared" si="179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179"/>
        <v>1715</v>
      </c>
      <c r="K351" s="108">
        <v>2.5899999999999999E-2</v>
      </c>
    </row>
    <row r="352" spans="1:11" hidden="1" x14ac:dyDescent="0.2">
      <c r="A352" s="20" t="s">
        <v>7</v>
      </c>
      <c r="B352" s="95"/>
      <c r="C352" s="21"/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108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108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8235</v>
      </c>
      <c r="G367" s="37">
        <f t="shared" si="198"/>
        <v>0</v>
      </c>
      <c r="H367" s="38">
        <f t="shared" si="198"/>
        <v>0</v>
      </c>
      <c r="I367" s="39">
        <f t="shared" si="179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8235</v>
      </c>
      <c r="G371" s="24">
        <f t="shared" si="200"/>
        <v>0</v>
      </c>
      <c r="H371" s="25">
        <f t="shared" si="200"/>
        <v>0</v>
      </c>
      <c r="I371" s="3">
        <f t="shared" si="179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8235</v>
      </c>
      <c r="G372" s="24">
        <f t="shared" si="201"/>
        <v>0</v>
      </c>
      <c r="H372" s="25">
        <f t="shared" si="201"/>
        <v>0</v>
      </c>
      <c r="I372" s="3">
        <f t="shared" si="179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:H374" si="202">D376+D377+D378-D375</f>
        <v>0</v>
      </c>
      <c r="E374" s="24">
        <f t="shared" si="202"/>
        <v>0</v>
      </c>
      <c r="F374" s="24">
        <f t="shared" si="202"/>
        <v>0</v>
      </c>
      <c r="G374" s="24">
        <f t="shared" si="202"/>
        <v>0</v>
      </c>
      <c r="H374" s="25">
        <f t="shared" si="202"/>
        <v>0</v>
      </c>
      <c r="I374" s="3">
        <f t="shared" si="179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8235</v>
      </c>
      <c r="G375" s="24"/>
      <c r="H375" s="25"/>
      <c r="I375" s="3">
        <f t="shared" si="179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108">
        <v>2.5899999999999999E-2</v>
      </c>
      <c r="K376" s="108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108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203"/>
        <v>0</v>
      </c>
      <c r="F378" s="21"/>
      <c r="G378" s="21"/>
      <c r="H378" s="22"/>
      <c r="I378" s="3">
        <f t="shared" si="179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f t="shared" ref="C396:H396" si="210">C349-C367</f>
        <v>0</v>
      </c>
      <c r="D396" s="24">
        <f t="shared" si="210"/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9" t="s">
        <v>4</v>
      </c>
      <c r="C398" s="89">
        <f t="shared" ref="C398:H398" si="211">SUM(C428,C477,C525,C574)</f>
        <v>8000</v>
      </c>
      <c r="D398" s="89">
        <f t="shared" si="211"/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f t="shared" ref="C407:H410" si="218">SUM(C454,C503,C551,C600)</f>
        <v>4000</v>
      </c>
      <c r="D407" s="24">
        <f t="shared" si="218"/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f t="shared" si="218"/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f t="shared" si="218"/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f t="shared" si="218"/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f t="shared" ref="C414:H417" si="222">SUM(C461,C510,C558,C607)</f>
        <v>58</v>
      </c>
      <c r="D414" s="24">
        <f t="shared" si="222"/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f t="shared" si="222"/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f t="shared" si="222"/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222"/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f t="shared" ref="C421:H424" si="226">SUM(C468,C517,C565,C614)</f>
        <v>0</v>
      </c>
      <c r="D421" s="24">
        <f t="shared" si="226"/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f t="shared" si="226"/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226"/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226"/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f t="shared" ref="C429:H429" si="229">SUM(C430,C431,C432,C433)</f>
        <v>4000</v>
      </c>
      <c r="D429" s="34">
        <f t="shared" si="229"/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5"/>
      <c r="C431" s="21"/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f t="shared" ref="C475:H475" si="245">C428-C446</f>
        <v>0</v>
      </c>
      <c r="D475" s="24">
        <f t="shared" si="245"/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f t="shared" ref="C478:H478" si="247">SUM(C479,C480,C481,C482)</f>
        <v>3230</v>
      </c>
      <c r="D478" s="34">
        <f t="shared" si="247"/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241"/>
        <v>3230</v>
      </c>
    </row>
    <row r="480" spans="1:9" hidden="1" x14ac:dyDescent="0.2">
      <c r="A480" s="20" t="s">
        <v>7</v>
      </c>
      <c r="B480" s="95"/>
      <c r="C480" s="21"/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248"/>
        <v>0</v>
      </c>
      <c r="F481" s="21"/>
      <c r="G481" s="21"/>
      <c r="H481" s="22"/>
      <c r="I481" s="3">
        <f t="shared" si="241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:H482" si="249">SUM(D483,D487,D491)</f>
        <v>0</v>
      </c>
      <c r="E482" s="24">
        <f t="shared" si="249"/>
        <v>0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:H487" si="252">SUM(D488:D490)</f>
        <v>0</v>
      </c>
      <c r="E487" s="24">
        <f t="shared" si="252"/>
        <v>0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253"/>
        <v>0</v>
      </c>
      <c r="F489" s="21"/>
      <c r="G489" s="21"/>
      <c r="H489" s="22"/>
      <c r="I489" s="3">
        <f t="shared" si="241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f t="shared" ref="C524:H524" si="268">C477-C495</f>
        <v>0</v>
      </c>
      <c r="D524" s="24">
        <f t="shared" si="268"/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f t="shared" ref="C526:H526" si="270">SUM(C527,C528,C529,C530)</f>
        <v>380</v>
      </c>
      <c r="D526" s="34">
        <f t="shared" si="270"/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271"/>
        <v>380</v>
      </c>
    </row>
    <row r="528" spans="1:9" hidden="1" x14ac:dyDescent="0.2">
      <c r="A528" s="20" t="s">
        <v>7</v>
      </c>
      <c r="B528" s="95"/>
      <c r="C528" s="21"/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272"/>
        <v>0</v>
      </c>
      <c r="F529" s="21"/>
      <c r="G529" s="21"/>
      <c r="H529" s="22"/>
      <c r="I529" s="3">
        <f t="shared" si="271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:H530" si="273">SUM(D531,D535,D539)</f>
        <v>0</v>
      </c>
      <c r="E530" s="24">
        <f t="shared" si="273"/>
        <v>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:H535" si="276">SUM(D536:D538)</f>
        <v>0</v>
      </c>
      <c r="E535" s="24">
        <f t="shared" si="276"/>
        <v>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277"/>
        <v>0</v>
      </c>
      <c r="F537" s="21"/>
      <c r="G537" s="21"/>
      <c r="H537" s="22"/>
      <c r="I537" s="3">
        <f t="shared" si="271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f t="shared" ref="C572:H572" si="292">C525-C543</f>
        <v>0</v>
      </c>
      <c r="D572" s="24">
        <f t="shared" si="292"/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f t="shared" ref="C575:H575" si="294">SUM(C576,C577,C578,C579)</f>
        <v>390</v>
      </c>
      <c r="D575" s="34">
        <f t="shared" si="294"/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271"/>
        <v>390</v>
      </c>
    </row>
    <row r="577" spans="1:9" hidden="1" x14ac:dyDescent="0.2">
      <c r="A577" s="20" t="s">
        <v>7</v>
      </c>
      <c r="B577" s="95"/>
      <c r="C577" s="21"/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295"/>
        <v>0</v>
      </c>
      <c r="F578" s="21"/>
      <c r="G578" s="21"/>
      <c r="H578" s="22"/>
      <c r="I578" s="3">
        <f t="shared" si="271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:H579" si="296">SUM(D580,D584,D588)</f>
        <v>0</v>
      </c>
      <c r="E579" s="24">
        <f t="shared" si="296"/>
        <v>0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:H584" si="299">SUM(D585:D587)</f>
        <v>0</v>
      </c>
      <c r="E584" s="24">
        <f t="shared" si="299"/>
        <v>0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300">SUM(C585,D585)</f>
        <v>0</v>
      </c>
      <c r="F585" s="21"/>
      <c r="G585" s="21"/>
      <c r="H585" s="22"/>
      <c r="I585" s="3">
        <f t="shared" si="271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300"/>
        <v>0</v>
      </c>
      <c r="F586" s="21"/>
      <c r="G586" s="21"/>
      <c r="H586" s="22"/>
      <c r="I586" s="3">
        <f t="shared" si="271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f t="shared" ref="C621:H621" si="316">C574-C592</f>
        <v>0</v>
      </c>
      <c r="D621" s="24">
        <f t="shared" si="316"/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612</v>
      </c>
      <c r="G623" s="29">
        <f t="shared" si="317"/>
        <v>612</v>
      </c>
      <c r="H623" s="30">
        <f t="shared" si="317"/>
        <v>612</v>
      </c>
      <c r="I623" s="19">
        <f t="shared" si="303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612</v>
      </c>
      <c r="G624" s="34">
        <f t="shared" si="318"/>
        <v>612</v>
      </c>
      <c r="H624" s="35">
        <f t="shared" si="318"/>
        <v>612</v>
      </c>
      <c r="I624" s="3">
        <f t="shared" si="303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612</v>
      </c>
      <c r="G628" s="24">
        <f t="shared" si="321"/>
        <v>612</v>
      </c>
      <c r="H628" s="25">
        <f t="shared" si="321"/>
        <v>612</v>
      </c>
      <c r="I628" s="3">
        <f t="shared" si="303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612</v>
      </c>
      <c r="G629" s="24">
        <f t="shared" si="322"/>
        <v>612</v>
      </c>
      <c r="H629" s="25">
        <f t="shared" si="322"/>
        <v>612</v>
      </c>
      <c r="I629" s="3">
        <f t="shared" si="303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612</v>
      </c>
      <c r="G631" s="24">
        <f t="shared" si="323"/>
        <v>612</v>
      </c>
      <c r="H631" s="25">
        <f t="shared" si="323"/>
        <v>612</v>
      </c>
      <c r="I631" s="3">
        <f t="shared" si="303"/>
        <v>2490</v>
      </c>
    </row>
    <row r="632" spans="1:9" x14ac:dyDescent="0.2">
      <c r="A632" s="32" t="s">
        <v>37</v>
      </c>
      <c r="B632" s="59"/>
      <c r="C632" s="24">
        <f t="shared" ref="C632:H635" si="324">C679</f>
        <v>3378</v>
      </c>
      <c r="D632" s="24">
        <f t="shared" si="324"/>
        <v>0</v>
      </c>
      <c r="E632" s="24">
        <f t="shared" si="324"/>
        <v>3378</v>
      </c>
      <c r="F632" s="24">
        <f t="shared" si="324"/>
        <v>0</v>
      </c>
      <c r="G632" s="24">
        <f t="shared" si="324"/>
        <v>0</v>
      </c>
      <c r="H632" s="25">
        <f t="shared" si="324"/>
        <v>0</v>
      </c>
      <c r="I632" s="3">
        <f t="shared" si="303"/>
        <v>3378</v>
      </c>
    </row>
    <row r="633" spans="1:9" x14ac:dyDescent="0.2">
      <c r="A633" s="20" t="s">
        <v>38</v>
      </c>
      <c r="B633" s="60" t="s">
        <v>39</v>
      </c>
      <c r="C633" s="21">
        <f t="shared" si="324"/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f t="shared" si="324"/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f t="shared" si="324"/>
        <v>0</v>
      </c>
      <c r="D635" s="21">
        <f t="shared" si="324"/>
        <v>0</v>
      </c>
      <c r="E635" s="21">
        <f t="shared" si="325"/>
        <v>0</v>
      </c>
      <c r="F635" s="21">
        <f t="shared" si="324"/>
        <v>612</v>
      </c>
      <c r="G635" s="21">
        <f t="shared" si="324"/>
        <v>612</v>
      </c>
      <c r="H635" s="22">
        <f t="shared" si="324"/>
        <v>612</v>
      </c>
      <c r="I635" s="3">
        <f t="shared" si="303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f t="shared" ref="C639:H642" si="328">C686</f>
        <v>0</v>
      </c>
      <c r="D639" s="24">
        <f t="shared" si="328"/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f t="shared" si="328"/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f t="shared" si="328"/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f t="shared" si="328"/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f t="shared" ref="C646:H649" si="332">C693</f>
        <v>0</v>
      </c>
      <c r="D646" s="24">
        <f t="shared" si="332"/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f t="shared" si="332"/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f t="shared" si="332"/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f t="shared" si="332"/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334">C698</f>
        <v>0</v>
      </c>
      <c r="D651" s="24">
        <f t="shared" si="334"/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612</v>
      </c>
      <c r="G653" s="79">
        <f t="shared" si="336"/>
        <v>612</v>
      </c>
      <c r="H653" s="80">
        <f t="shared" si="336"/>
        <v>612</v>
      </c>
      <c r="I653" s="19">
        <f t="shared" si="303"/>
        <v>5870</v>
      </c>
    </row>
    <row r="654" spans="1:9" s="40" customFormat="1" x14ac:dyDescent="0.2">
      <c r="A654" s="36" t="s">
        <v>61</v>
      </c>
      <c r="B654" s="65"/>
      <c r="C654" s="37">
        <f t="shared" ref="C654:H654" si="337">SUM(C655,C656,C657,C658)</f>
        <v>4034</v>
      </c>
      <c r="D654" s="37">
        <f t="shared" si="337"/>
        <v>0</v>
      </c>
      <c r="E654" s="37">
        <f t="shared" si="337"/>
        <v>4034</v>
      </c>
      <c r="F654" s="37">
        <f t="shared" si="337"/>
        <v>612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338"/>
        <v>4551</v>
      </c>
    </row>
    <row r="656" spans="1:9" hidden="1" x14ac:dyDescent="0.2">
      <c r="A656" s="20" t="s">
        <v>7</v>
      </c>
      <c r="B656" s="95"/>
      <c r="C656" s="21"/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612</v>
      </c>
      <c r="G671" s="37">
        <f t="shared" si="347"/>
        <v>612</v>
      </c>
      <c r="H671" s="38">
        <f t="shared" si="347"/>
        <v>612</v>
      </c>
      <c r="I671" s="39">
        <f t="shared" si="33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612</v>
      </c>
      <c r="G675" s="24">
        <f t="shared" si="349"/>
        <v>612</v>
      </c>
      <c r="H675" s="25">
        <f t="shared" si="349"/>
        <v>612</v>
      </c>
      <c r="I675" s="3">
        <f t="shared" si="33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350">SUM(D680,D681,D682)</f>
        <v>0</v>
      </c>
      <c r="E676" s="24">
        <f t="shared" si="350"/>
        <v>4032</v>
      </c>
      <c r="F676" s="24">
        <f t="shared" si="350"/>
        <v>612</v>
      </c>
      <c r="G676" s="24">
        <f t="shared" si="350"/>
        <v>612</v>
      </c>
      <c r="H676" s="25">
        <f t="shared" si="350"/>
        <v>612</v>
      </c>
      <c r="I676" s="3">
        <f t="shared" si="33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612</v>
      </c>
      <c r="G678" s="24">
        <f t="shared" si="351"/>
        <v>612</v>
      </c>
      <c r="H678" s="25">
        <f t="shared" si="351"/>
        <v>612</v>
      </c>
      <c r="I678" s="3">
        <f t="shared" si="33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/>
      <c r="G679" s="24"/>
      <c r="H679" s="25"/>
      <c r="I679" s="3">
        <f t="shared" si="33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108">
        <v>0.02</v>
      </c>
      <c r="K680" s="108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108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352"/>
        <v>0</v>
      </c>
      <c r="F682" s="21">
        <v>612</v>
      </c>
      <c r="G682" s="21">
        <v>612</v>
      </c>
      <c r="H682" s="22">
        <v>612</v>
      </c>
      <c r="I682" s="3">
        <f t="shared" si="33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f t="shared" ref="C700:H700" si="359">C653-C671</f>
        <v>0</v>
      </c>
      <c r="D700" s="24">
        <f t="shared" si="359"/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100</v>
      </c>
      <c r="G702" s="29">
        <f t="shared" si="360"/>
        <v>0</v>
      </c>
      <c r="H702" s="30">
        <f t="shared" si="360"/>
        <v>0</v>
      </c>
      <c r="I702" s="19">
        <f t="shared" si="33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100</v>
      </c>
      <c r="G703" s="37">
        <f t="shared" si="361"/>
        <v>0</v>
      </c>
      <c r="H703" s="38">
        <f t="shared" si="361"/>
        <v>0</v>
      </c>
      <c r="I703" s="39">
        <f t="shared" si="33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100</v>
      </c>
      <c r="G707" s="24">
        <f t="shared" si="364"/>
        <v>0</v>
      </c>
      <c r="H707" s="25">
        <f t="shared" si="364"/>
        <v>0</v>
      </c>
      <c r="I707" s="3">
        <f t="shared" si="33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0</v>
      </c>
      <c r="G708" s="24">
        <f t="shared" si="365"/>
        <v>0</v>
      </c>
      <c r="H708" s="25">
        <f t="shared" si="365"/>
        <v>0</v>
      </c>
      <c r="I708" s="3">
        <f t="shared" si="33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f>C712+C713+C714-C711</f>
        <v>0</v>
      </c>
      <c r="D710" s="24">
        <f t="shared" ref="D710:H710" si="366">D712+D713+D714-D711</f>
        <v>6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f t="shared" ref="C711:H714" si="367">SUM(C758,C807,C855,C904)</f>
        <v>71011</v>
      </c>
      <c r="D711" s="24">
        <f t="shared" si="367"/>
        <v>-6</v>
      </c>
      <c r="E711" s="24">
        <f t="shared" si="367"/>
        <v>71005</v>
      </c>
      <c r="F711" s="24">
        <f t="shared" si="367"/>
        <v>0</v>
      </c>
      <c r="G711" s="24">
        <f t="shared" si="367"/>
        <v>0</v>
      </c>
      <c r="H711" s="25">
        <f t="shared" si="367"/>
        <v>0</v>
      </c>
      <c r="I711" s="3">
        <f t="shared" si="338"/>
        <v>71005</v>
      </c>
    </row>
    <row r="712" spans="1:9" x14ac:dyDescent="0.2">
      <c r="A712" s="20" t="s">
        <v>38</v>
      </c>
      <c r="B712" s="60" t="s">
        <v>39</v>
      </c>
      <c r="C712" s="21">
        <f t="shared" si="367"/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f t="shared" si="367"/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si="367"/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0</v>
      </c>
      <c r="G714" s="21">
        <f t="shared" si="367"/>
        <v>0</v>
      </c>
      <c r="H714" s="22">
        <f t="shared" si="367"/>
        <v>0</v>
      </c>
      <c r="I714" s="3">
        <f t="shared" si="33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f t="shared" ref="C718:H721" si="371">SUM(C765,C814,C862,C911)</f>
        <v>0</v>
      </c>
      <c r="D718" s="24">
        <f t="shared" si="371"/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si="371"/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f t="shared" si="371"/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f t="shared" si="371"/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f t="shared" ref="C725:H728" si="376">SUM(C772,C821,C869,C918)</f>
        <v>25</v>
      </c>
      <c r="D725" s="24">
        <f t="shared" si="376"/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f t="shared" si="376"/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f t="shared" si="376"/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f t="shared" si="376"/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378">SUM(C777,C826,C874,C923)</f>
        <v>0</v>
      </c>
      <c r="D730" s="24">
        <f t="shared" si="378"/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0</v>
      </c>
      <c r="G732" s="79">
        <f t="shared" si="380"/>
        <v>0</v>
      </c>
      <c r="H732" s="80">
        <f t="shared" si="380"/>
        <v>0</v>
      </c>
      <c r="I732" s="19">
        <f t="shared" si="372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0</v>
      </c>
      <c r="G733" s="37">
        <f t="shared" si="381"/>
        <v>0</v>
      </c>
      <c r="H733" s="38">
        <f t="shared" si="381"/>
        <v>0</v>
      </c>
      <c r="I733" s="39">
        <f t="shared" si="372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372"/>
        <v>6069.4</v>
      </c>
    </row>
    <row r="735" spans="1:11" hidden="1" x14ac:dyDescent="0.2">
      <c r="A735" s="20" t="s">
        <v>7</v>
      </c>
      <c r="B735" s="95"/>
      <c r="C735" s="21"/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108">
        <f>J736+J739</f>
        <v>0.98</v>
      </c>
      <c r="K735" s="108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108">
        <v>0.13</v>
      </c>
      <c r="K736" s="108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385">SUM(C739,D739)</f>
        <v>56028.5</v>
      </c>
      <c r="F739" s="21"/>
      <c r="G739" s="21"/>
      <c r="H739" s="22"/>
      <c r="I739" s="3">
        <f t="shared" si="372"/>
        <v>56028.5</v>
      </c>
      <c r="J739" s="108">
        <v>0.85</v>
      </c>
      <c r="K739" s="108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385"/>
        <v>0</v>
      </c>
      <c r="F741" s="21"/>
      <c r="G741" s="21"/>
      <c r="H741" s="22"/>
      <c r="I741" s="3">
        <f t="shared" si="372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0</v>
      </c>
      <c r="G750" s="37">
        <f t="shared" si="390"/>
        <v>0</v>
      </c>
      <c r="H750" s="38">
        <f t="shared" si="390"/>
        <v>0</v>
      </c>
      <c r="I750" s="39">
        <f t="shared" si="372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0</v>
      </c>
      <c r="G754" s="24">
        <f t="shared" si="392"/>
        <v>0</v>
      </c>
      <c r="H754" s="25">
        <f t="shared" si="392"/>
        <v>0</v>
      </c>
      <c r="I754" s="3">
        <f t="shared" si="372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0</v>
      </c>
      <c r="G755" s="24">
        <f t="shared" si="393"/>
        <v>0</v>
      </c>
      <c r="H755" s="25">
        <f t="shared" si="393"/>
        <v>0</v>
      </c>
      <c r="I755" s="3">
        <f t="shared" si="372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f>C759+C760+C761-C758</f>
        <v>0</v>
      </c>
      <c r="D757" s="24">
        <f>D759+D760+D761-D758</f>
        <v>6</v>
      </c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70667</v>
      </c>
      <c r="D758" s="24">
        <v>-6</v>
      </c>
      <c r="E758" s="24">
        <f t="shared" ref="E758:E761" si="395">C758+D758</f>
        <v>70661</v>
      </c>
      <c r="F758" s="24"/>
      <c r="G758" s="24"/>
      <c r="H758" s="25"/>
      <c r="I758" s="3">
        <f t="shared" si="372"/>
        <v>70661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108">
        <v>0.02</v>
      </c>
      <c r="K759" s="108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108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/>
      <c r="G761" s="21"/>
      <c r="H761" s="22"/>
      <c r="I761" s="3">
        <f t="shared" si="372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5"/>
      <c r="C784" s="21"/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108">
        <v>0.05</v>
      </c>
      <c r="K822" s="108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108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5"/>
      <c r="C832" s="21"/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108">
        <v>0.05</v>
      </c>
      <c r="K870" s="108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108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5"/>
      <c r="C881" s="21"/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108">
        <v>0.02</v>
      </c>
      <c r="K905" s="108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108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100"/>
      <c r="C925" s="92">
        <f>C878-C896</f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9" spans="1:33" ht="14.45" customHeight="1" x14ac:dyDescent="0.2">
      <c r="A929" s="113" t="s">
        <v>90</v>
      </c>
      <c r="B929" s="113"/>
      <c r="C929" s="94"/>
      <c r="D929" s="114" t="str">
        <f>IF($I$1="proiect","DIRECTOR EXECUTIV,","SECRETAR GENERAL AL JUDEŢULUI,")</f>
        <v>SECRETAR GENERAL AL JUDEŢULUI,</v>
      </c>
      <c r="E929" s="114"/>
      <c r="F929" s="114"/>
      <c r="G929" s="114"/>
      <c r="H929" s="114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15" t="s">
        <v>91</v>
      </c>
      <c r="B930" s="115"/>
      <c r="C930" s="94"/>
      <c r="D930" s="116" t="str">
        <f>IF($I$1="proiect","Hadady Éva Katalin","Crasnai Mihaela Elena Ana")</f>
        <v>Crasnai Mihaela Elena Ana</v>
      </c>
      <c r="E930" s="116"/>
      <c r="F930" s="116"/>
      <c r="G930" s="116"/>
      <c r="H930" s="116"/>
    </row>
    <row r="931" spans="1:33" x14ac:dyDescent="0.2">
      <c r="A931" s="109"/>
      <c r="B931" s="101"/>
      <c r="C931" s="109"/>
      <c r="D931" s="107"/>
      <c r="E931" s="107"/>
      <c r="F931" s="107"/>
      <c r="G931" s="107"/>
    </row>
    <row r="932" spans="1:33" x14ac:dyDescent="0.2">
      <c r="A932" s="109"/>
      <c r="B932" s="101"/>
      <c r="C932" s="109"/>
      <c r="D932" s="107"/>
      <c r="E932" s="107"/>
      <c r="F932" s="107"/>
      <c r="G932" s="107"/>
      <c r="I932" s="72"/>
    </row>
    <row r="933" spans="1:33" x14ac:dyDescent="0.2">
      <c r="B933" s="101"/>
      <c r="C933" s="70"/>
      <c r="D933" s="70"/>
      <c r="E933" s="107"/>
      <c r="F933" s="107"/>
      <c r="G933" s="3"/>
    </row>
    <row r="934" spans="1:33" x14ac:dyDescent="0.2">
      <c r="B934" s="44"/>
      <c r="C934" s="6"/>
      <c r="D934" s="116" t="str">
        <f>IF($I$1="proiect","ŞEF SERVICIU,"," ")</f>
        <v xml:space="preserve"> </v>
      </c>
      <c r="E934" s="117"/>
      <c r="F934" s="117"/>
      <c r="G934" s="117"/>
    </row>
    <row r="935" spans="1:33" x14ac:dyDescent="0.2">
      <c r="A935" s="102" t="s">
        <v>92</v>
      </c>
      <c r="B935" s="44"/>
      <c r="C935" s="6"/>
      <c r="D935" s="116" t="str">
        <f>IF($I$1="proiect","Manţa Magdalena Sofia"," ")</f>
        <v xml:space="preserve"> </v>
      </c>
      <c r="E935" s="117"/>
      <c r="F935" s="117"/>
      <c r="G935" s="117"/>
    </row>
    <row r="936" spans="1:33" x14ac:dyDescent="0.2">
      <c r="A936" s="102" t="s">
        <v>93</v>
      </c>
      <c r="B936" s="44"/>
      <c r="C936" s="6"/>
      <c r="D936" s="107"/>
      <c r="E936" s="107"/>
      <c r="F936" s="107"/>
      <c r="G936" s="107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85,00"/>
        <filter val="2.734,00"/>
        <filter val="206.710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1,00"/>
        <filter val="70.667,00"/>
        <filter val="71.005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6FF4-A445-4682-9F65-E7D350125277}">
  <sheetPr filterMode="1"/>
  <dimension ref="A1:AG939"/>
  <sheetViews>
    <sheetView workbookViewId="0">
      <selection activeCell="H2" sqref="H2:H3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hidden="1" customWidth="1"/>
    <col min="4" max="4" width="9.140625" style="2" hidden="1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15" t="s">
        <v>97</v>
      </c>
      <c r="B5" s="115"/>
      <c r="C5" s="115"/>
      <c r="D5" s="115"/>
      <c r="E5" s="115"/>
      <c r="F5" s="115"/>
      <c r="G5" s="115"/>
      <c r="H5" s="115"/>
    </row>
    <row r="6" spans="1:9" ht="26.25" customHeight="1" x14ac:dyDescent="0.2">
      <c r="A6" s="115" t="s">
        <v>96</v>
      </c>
      <c r="B6" s="115"/>
      <c r="C6" s="115"/>
      <c r="D6" s="115"/>
      <c r="E6" s="115"/>
      <c r="F6" s="115"/>
      <c r="G6" s="115"/>
      <c r="H6" s="115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18"/>
      <c r="B9" s="120"/>
      <c r="C9" s="122" t="s">
        <v>77</v>
      </c>
      <c r="D9" s="122" t="s">
        <v>78</v>
      </c>
      <c r="E9" s="124" t="s">
        <v>77</v>
      </c>
      <c r="F9" s="126" t="s">
        <v>79</v>
      </c>
      <c r="G9" s="126"/>
      <c r="H9" s="127"/>
    </row>
    <row r="10" spans="1:9" ht="13.5" thickBot="1" x14ac:dyDescent="0.25">
      <c r="A10" s="119"/>
      <c r="B10" s="121"/>
      <c r="C10" s="123"/>
      <c r="D10" s="123"/>
      <c r="E10" s="125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2</v>
      </c>
      <c r="F11" s="105">
        <v>3</v>
      </c>
      <c r="G11" s="105">
        <v>4</v>
      </c>
      <c r="H11" s="106">
        <v>5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5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0</v>
      </c>
      <c r="E38" s="24">
        <f t="shared" si="22"/>
        <v>842.99999999998545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2678.9999999999854</v>
      </c>
    </row>
    <row r="39" spans="1:9" x14ac:dyDescent="0.2">
      <c r="A39" s="32" t="s">
        <v>37</v>
      </c>
      <c r="B39" s="59"/>
      <c r="C39" s="24">
        <f t="shared" ref="C39:H39" si="23">SUM(C72,C151,C328,C407,C632,C711)</f>
        <v>114604</v>
      </c>
      <c r="D39" s="24">
        <f t="shared" si="23"/>
        <v>0</v>
      </c>
      <c r="E39" s="24">
        <f t="shared" si="23"/>
        <v>114604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206716</v>
      </c>
    </row>
    <row r="40" spans="1:9" x14ac:dyDescent="0.2">
      <c r="A40" s="20" t="s">
        <v>38</v>
      </c>
      <c r="B40" s="60" t="s">
        <v>39</v>
      </c>
      <c r="C40" s="21">
        <f t="shared" ref="C40:D42" si="24">SUM(C73,C152,C329,C408,C633,C712)</f>
        <v>29442.3</v>
      </c>
      <c r="D40" s="21">
        <f t="shared" si="24"/>
        <v>0</v>
      </c>
      <c r="E40" s="21">
        <f t="shared" ref="E40:E42" si="25">C40+D40</f>
        <v>29442.3</v>
      </c>
      <c r="F40" s="21">
        <f t="shared" ref="F40:H42" si="26">SUM(F73,F152,F329,F408,F633,F712)</f>
        <v>44621.3</v>
      </c>
      <c r="G40" s="21">
        <f t="shared" si="26"/>
        <v>0</v>
      </c>
      <c r="H40" s="22">
        <f t="shared" si="26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4"/>
        <v>84175.799999999988</v>
      </c>
      <c r="D41" s="21">
        <f t="shared" si="24"/>
        <v>0</v>
      </c>
      <c r="E41" s="21">
        <f t="shared" si="25"/>
        <v>84175.799999999988</v>
      </c>
      <c r="F41" s="21">
        <f t="shared" si="26"/>
        <v>41102.699999999997</v>
      </c>
      <c r="G41" s="21">
        <f t="shared" si="26"/>
        <v>0</v>
      </c>
      <c r="H41" s="22">
        <f t="shared" si="26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4"/>
        <v>1828.9</v>
      </c>
      <c r="D42" s="21">
        <f t="shared" si="24"/>
        <v>0</v>
      </c>
      <c r="E42" s="21">
        <f t="shared" si="25"/>
        <v>1828.9</v>
      </c>
      <c r="F42" s="21">
        <f t="shared" si="26"/>
        <v>7000</v>
      </c>
      <c r="G42" s="21">
        <f t="shared" si="26"/>
        <v>612</v>
      </c>
      <c r="H42" s="22">
        <f t="shared" si="26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7">SUM(D47,D48,D49)</f>
        <v>0</v>
      </c>
      <c r="E43" s="24">
        <f t="shared" si="27"/>
        <v>4349</v>
      </c>
      <c r="F43" s="24">
        <f t="shared" si="27"/>
        <v>0</v>
      </c>
      <c r="G43" s="24">
        <f t="shared" si="27"/>
        <v>0</v>
      </c>
      <c r="H43" s="25">
        <f t="shared" si="27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8">D47+D48+D49-D46</f>
        <v>0</v>
      </c>
      <c r="E45" s="24">
        <f t="shared" si="28"/>
        <v>4117</v>
      </c>
      <c r="F45" s="24">
        <f t="shared" si="28"/>
        <v>0</v>
      </c>
      <c r="G45" s="24">
        <f t="shared" si="28"/>
        <v>0</v>
      </c>
      <c r="H45" s="25">
        <f t="shared" si="28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6" si="29">SUM(C79,C158,C335,C414,C639,C718)</f>
        <v>232</v>
      </c>
      <c r="D46" s="24">
        <f t="shared" si="29"/>
        <v>0</v>
      </c>
      <c r="E46" s="24">
        <f t="shared" si="29"/>
        <v>232</v>
      </c>
      <c r="F46" s="24">
        <f t="shared" si="29"/>
        <v>0</v>
      </c>
      <c r="G46" s="24">
        <f t="shared" si="29"/>
        <v>0</v>
      </c>
      <c r="H46" s="25">
        <f t="shared" si="29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ref="C47:D49" si="30">SUM(C80,C159,C336,C415,C640,C719)</f>
        <v>666</v>
      </c>
      <c r="D47" s="21">
        <f t="shared" si="30"/>
        <v>0</v>
      </c>
      <c r="E47" s="21">
        <f t="shared" ref="E47:E49" si="31">C47+D47</f>
        <v>666</v>
      </c>
      <c r="F47" s="21">
        <f t="shared" ref="F47:H49" si="32">SUM(F80,F159,F336,F415,F640,F719)</f>
        <v>0</v>
      </c>
      <c r="G47" s="21">
        <f t="shared" si="32"/>
        <v>0</v>
      </c>
      <c r="H47" s="22">
        <f t="shared" si="32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30"/>
        <v>3683</v>
      </c>
      <c r="D48" s="21">
        <f t="shared" si="30"/>
        <v>0</v>
      </c>
      <c r="E48" s="21">
        <f t="shared" si="31"/>
        <v>3683</v>
      </c>
      <c r="F48" s="21">
        <f t="shared" si="32"/>
        <v>0</v>
      </c>
      <c r="G48" s="21">
        <f t="shared" si="32"/>
        <v>0</v>
      </c>
      <c r="H48" s="22">
        <f t="shared" si="32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30"/>
        <v>0</v>
      </c>
      <c r="D49" s="21">
        <f t="shared" si="30"/>
        <v>0</v>
      </c>
      <c r="E49" s="21">
        <f t="shared" si="31"/>
        <v>0</v>
      </c>
      <c r="F49" s="21">
        <f t="shared" si="32"/>
        <v>0</v>
      </c>
      <c r="G49" s="21">
        <f t="shared" si="32"/>
        <v>0</v>
      </c>
      <c r="H49" s="22">
        <f t="shared" si="32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33">SUM(D54,D55,D56)</f>
        <v>0</v>
      </c>
      <c r="E50" s="24">
        <f t="shared" si="33"/>
        <v>286</v>
      </c>
      <c r="F50" s="24">
        <f t="shared" si="33"/>
        <v>100</v>
      </c>
      <c r="G50" s="24">
        <f t="shared" si="33"/>
        <v>0</v>
      </c>
      <c r="H50" s="25">
        <f t="shared" si="33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4">D54+D55+D56-D53</f>
        <v>0</v>
      </c>
      <c r="E52" s="24">
        <f t="shared" si="34"/>
        <v>261</v>
      </c>
      <c r="F52" s="24">
        <f t="shared" si="34"/>
        <v>0</v>
      </c>
      <c r="G52" s="24">
        <f t="shared" si="34"/>
        <v>0</v>
      </c>
      <c r="H52" s="25">
        <f t="shared" si="34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3" si="35">SUM(C86,C165,C342,C421,C646,C725)</f>
        <v>25</v>
      </c>
      <c r="D53" s="24">
        <f t="shared" si="35"/>
        <v>0</v>
      </c>
      <c r="E53" s="24">
        <f t="shared" si="35"/>
        <v>25</v>
      </c>
      <c r="F53" s="24">
        <f t="shared" si="35"/>
        <v>100</v>
      </c>
      <c r="G53" s="24">
        <f t="shared" si="35"/>
        <v>0</v>
      </c>
      <c r="H53" s="25">
        <f t="shared" si="35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ref="C54:D56" si="36">SUM(C87,C166,C343,C422,C647,C726)</f>
        <v>28</v>
      </c>
      <c r="D54" s="21">
        <f t="shared" si="36"/>
        <v>0</v>
      </c>
      <c r="E54" s="21">
        <f t="shared" ref="E54:E56" si="37">C54+D54</f>
        <v>28</v>
      </c>
      <c r="F54" s="21">
        <f t="shared" ref="F54:H56" si="38">SUM(F87,F166,F343,F422,F647,F726)</f>
        <v>10</v>
      </c>
      <c r="G54" s="21">
        <f t="shared" si="38"/>
        <v>0</v>
      </c>
      <c r="H54" s="22">
        <f t="shared" si="38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6"/>
        <v>258</v>
      </c>
      <c r="D55" s="21">
        <f t="shared" si="36"/>
        <v>0</v>
      </c>
      <c r="E55" s="21">
        <f t="shared" si="37"/>
        <v>258</v>
      </c>
      <c r="F55" s="21">
        <f t="shared" si="38"/>
        <v>90</v>
      </c>
      <c r="G55" s="21">
        <f t="shared" si="38"/>
        <v>0</v>
      </c>
      <c r="H55" s="22">
        <f t="shared" si="38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6"/>
        <v>0</v>
      </c>
      <c r="D56" s="21">
        <f t="shared" si="36"/>
        <v>0</v>
      </c>
      <c r="E56" s="21">
        <f t="shared" si="37"/>
        <v>0</v>
      </c>
      <c r="F56" s="21">
        <f t="shared" si="38"/>
        <v>0</v>
      </c>
      <c r="G56" s="21">
        <f t="shared" si="38"/>
        <v>0</v>
      </c>
      <c r="H56" s="22">
        <f t="shared" si="38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9">C13-C31</f>
        <v>0</v>
      </c>
      <c r="D60" s="24">
        <f t="shared" si="39"/>
        <v>0</v>
      </c>
      <c r="E60" s="24">
        <f t="shared" si="39"/>
        <v>0</v>
      </c>
      <c r="F60" s="24">
        <f t="shared" si="39"/>
        <v>0</v>
      </c>
      <c r="G60" s="24">
        <f t="shared" si="39"/>
        <v>0</v>
      </c>
      <c r="H60" s="25">
        <f t="shared" si="39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40">SUM(D93)</f>
        <v>0</v>
      </c>
      <c r="E63" s="29">
        <f t="shared" si="40"/>
        <v>349</v>
      </c>
      <c r="F63" s="29">
        <f t="shared" si="40"/>
        <v>0</v>
      </c>
      <c r="G63" s="29">
        <f t="shared" si="40"/>
        <v>0</v>
      </c>
      <c r="H63" s="30">
        <f t="shared" si="40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" si="41">SUM(D65,D68,D91)</f>
        <v>0</v>
      </c>
      <c r="E64" s="34">
        <f t="shared" ref="E64" si="42">SUM(E65,E68,E91)</f>
        <v>349</v>
      </c>
      <c r="F64" s="34">
        <f t="shared" ref="F64" si="43">SUM(F65,F68,F91)</f>
        <v>0</v>
      </c>
      <c r="G64" s="34">
        <f t="shared" ref="G64" si="44">SUM(G65,G68,G91)</f>
        <v>0</v>
      </c>
      <c r="H64" s="35">
        <f t="shared" ref="H64" si="45">SUM(H65,H68,H91)</f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" si="46">SUM(D66)</f>
        <v>0</v>
      </c>
      <c r="E65" s="24">
        <f t="shared" ref="E65" si="47">SUM(E66)</f>
        <v>0</v>
      </c>
      <c r="F65" s="24">
        <f t="shared" ref="F65" si="48">SUM(F66)</f>
        <v>0</v>
      </c>
      <c r="G65" s="24">
        <f t="shared" ref="G65" si="49">SUM(G66)</f>
        <v>0</v>
      </c>
      <c r="H65" s="25">
        <f t="shared" ref="H65" si="50">SUM(H66)</f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51">F113</f>
        <v>0</v>
      </c>
      <c r="G66" s="21">
        <f t="shared" si="51"/>
        <v>0</v>
      </c>
      <c r="H66" s="22">
        <f t="shared" si="51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" si="52">SUM(D69,D76,D83)</f>
        <v>0</v>
      </c>
      <c r="E68" s="24">
        <f t="shared" ref="E68" si="53">SUM(E69,E76,E83)</f>
        <v>349</v>
      </c>
      <c r="F68" s="24">
        <f t="shared" ref="F68" si="54">SUM(F69,F76,F83)</f>
        <v>0</v>
      </c>
      <c r="G68" s="24">
        <f t="shared" ref="G68" si="55">SUM(G69,G76,G83)</f>
        <v>0</v>
      </c>
      <c r="H68" s="25">
        <f t="shared" ref="H68" si="56">SUM(H69,H76,H83)</f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57">SUM(D73,D74,D75)</f>
        <v>0</v>
      </c>
      <c r="E69" s="24">
        <f t="shared" si="57"/>
        <v>0</v>
      </c>
      <c r="F69" s="24">
        <f t="shared" si="57"/>
        <v>0</v>
      </c>
      <c r="G69" s="24">
        <f t="shared" si="57"/>
        <v>0</v>
      </c>
      <c r="H69" s="25">
        <f t="shared" si="57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" si="58">D73+D74+D75-D72</f>
        <v>0</v>
      </c>
      <c r="E71" s="24">
        <f t="shared" ref="E71" si="59">E73+E74+E75-E72</f>
        <v>0</v>
      </c>
      <c r="F71" s="24">
        <f t="shared" ref="F71" si="60">F73+F74+F75-F72</f>
        <v>0</v>
      </c>
      <c r="G71" s="24">
        <f t="shared" ref="G71" si="61">G73+G74+G75-G72</f>
        <v>0</v>
      </c>
      <c r="H71" s="25">
        <f t="shared" ref="H71" si="62">H73+H74+H75-H72</f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2" si="63">C119</f>
        <v>0</v>
      </c>
      <c r="D72" s="24">
        <f t="shared" si="63"/>
        <v>0</v>
      </c>
      <c r="E72" s="24">
        <f t="shared" si="63"/>
        <v>0</v>
      </c>
      <c r="F72" s="24">
        <f t="shared" si="63"/>
        <v>0</v>
      </c>
      <c r="G72" s="24">
        <f t="shared" si="63"/>
        <v>0</v>
      </c>
      <c r="H72" s="25">
        <f t="shared" si="63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ref="C73:D73" si="64">C120</f>
        <v>0</v>
      </c>
      <c r="D73" s="21">
        <f t="shared" si="64"/>
        <v>0</v>
      </c>
      <c r="E73" s="21">
        <f t="shared" ref="E73:E75" si="65">C73+D73</f>
        <v>0</v>
      </c>
      <c r="F73" s="21">
        <f t="shared" ref="F73:H73" si="66">F120</f>
        <v>0</v>
      </c>
      <c r="G73" s="21">
        <f t="shared" si="66"/>
        <v>0</v>
      </c>
      <c r="H73" s="22">
        <f t="shared" si="66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ref="C74:D74" si="67">C121</f>
        <v>0</v>
      </c>
      <c r="D74" s="21">
        <f t="shared" si="67"/>
        <v>0</v>
      </c>
      <c r="E74" s="21">
        <f t="shared" si="65"/>
        <v>0</v>
      </c>
      <c r="F74" s="21">
        <f t="shared" ref="F74:H74" si="68">F121</f>
        <v>0</v>
      </c>
      <c r="G74" s="21">
        <f t="shared" si="68"/>
        <v>0</v>
      </c>
      <c r="H74" s="22">
        <f t="shared" si="68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ref="C75:D75" si="69">C122</f>
        <v>0</v>
      </c>
      <c r="D75" s="21">
        <f t="shared" si="69"/>
        <v>0</v>
      </c>
      <c r="E75" s="21">
        <f t="shared" si="65"/>
        <v>0</v>
      </c>
      <c r="F75" s="21">
        <f t="shared" ref="F75:H75" si="70">F122</f>
        <v>0</v>
      </c>
      <c r="G75" s="21">
        <f t="shared" si="70"/>
        <v>0</v>
      </c>
      <c r="H75" s="22">
        <f t="shared" si="70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71">SUM(D80,D81,D82)</f>
        <v>0</v>
      </c>
      <c r="E76" s="24">
        <f t="shared" si="71"/>
        <v>349</v>
      </c>
      <c r="F76" s="24">
        <f t="shared" si="71"/>
        <v>0</v>
      </c>
      <c r="G76" s="24">
        <f t="shared" si="71"/>
        <v>0</v>
      </c>
      <c r="H76" s="25">
        <f t="shared" si="71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" si="72">D80+D81+D82-D79</f>
        <v>0</v>
      </c>
      <c r="E78" s="24">
        <f t="shared" ref="E78" si="73">E80+E81+E82-E79</f>
        <v>175</v>
      </c>
      <c r="F78" s="24">
        <f t="shared" ref="F78" si="74">F80+F81+F82-F79</f>
        <v>0</v>
      </c>
      <c r="G78" s="24">
        <f t="shared" ref="G78" si="75">G80+G81+G82-G79</f>
        <v>0</v>
      </c>
      <c r="H78" s="25">
        <f t="shared" ref="H78" si="76">H80+H81+H82-H79</f>
        <v>0</v>
      </c>
      <c r="I78" s="3">
        <f t="shared" ref="I78:I141" si="77">SUM(E78:H78)</f>
        <v>175</v>
      </c>
    </row>
    <row r="79" spans="1:9" x14ac:dyDescent="0.2">
      <c r="A79" s="32" t="s">
        <v>37</v>
      </c>
      <c r="B79" s="59"/>
      <c r="C79" s="24">
        <f t="shared" ref="C79:H79" si="78">C126</f>
        <v>174</v>
      </c>
      <c r="D79" s="24">
        <f t="shared" si="78"/>
        <v>0</v>
      </c>
      <c r="E79" s="24">
        <f t="shared" si="78"/>
        <v>174</v>
      </c>
      <c r="F79" s="24">
        <f t="shared" si="78"/>
        <v>0</v>
      </c>
      <c r="G79" s="24">
        <f t="shared" si="78"/>
        <v>0</v>
      </c>
      <c r="H79" s="25">
        <f t="shared" si="78"/>
        <v>0</v>
      </c>
      <c r="I79" s="3">
        <f t="shared" si="77"/>
        <v>174</v>
      </c>
    </row>
    <row r="80" spans="1:9" x14ac:dyDescent="0.2">
      <c r="A80" s="20" t="s">
        <v>38</v>
      </c>
      <c r="B80" s="61" t="s">
        <v>46</v>
      </c>
      <c r="C80" s="21">
        <f t="shared" ref="C80:D80" si="79">C127</f>
        <v>52</v>
      </c>
      <c r="D80" s="21">
        <f t="shared" si="79"/>
        <v>0</v>
      </c>
      <c r="E80" s="21">
        <f t="shared" ref="E80:E82" si="80">C80+D80</f>
        <v>52</v>
      </c>
      <c r="F80" s="21">
        <f t="shared" ref="F80:H80" si="81">F127</f>
        <v>0</v>
      </c>
      <c r="G80" s="21">
        <f t="shared" si="81"/>
        <v>0</v>
      </c>
      <c r="H80" s="22">
        <f t="shared" si="81"/>
        <v>0</v>
      </c>
      <c r="I80" s="3">
        <f t="shared" si="77"/>
        <v>52</v>
      </c>
    </row>
    <row r="81" spans="1:9" x14ac:dyDescent="0.2">
      <c r="A81" s="20" t="s">
        <v>40</v>
      </c>
      <c r="B81" s="61" t="s">
        <v>47</v>
      </c>
      <c r="C81" s="21">
        <f t="shared" ref="C81:D81" si="82">C128</f>
        <v>297</v>
      </c>
      <c r="D81" s="21">
        <f t="shared" si="82"/>
        <v>0</v>
      </c>
      <c r="E81" s="21">
        <f t="shared" si="80"/>
        <v>297</v>
      </c>
      <c r="F81" s="21">
        <f t="shared" ref="F81:H81" si="83">F128</f>
        <v>0</v>
      </c>
      <c r="G81" s="21">
        <f t="shared" si="83"/>
        <v>0</v>
      </c>
      <c r="H81" s="22">
        <f t="shared" si="83"/>
        <v>0</v>
      </c>
      <c r="I81" s="3">
        <f t="shared" si="77"/>
        <v>297</v>
      </c>
    </row>
    <row r="82" spans="1:9" hidden="1" x14ac:dyDescent="0.2">
      <c r="A82" s="20" t="s">
        <v>42</v>
      </c>
      <c r="B82" s="61" t="s">
        <v>48</v>
      </c>
      <c r="C82" s="21">
        <f t="shared" ref="C82:D82" si="84">C129</f>
        <v>0</v>
      </c>
      <c r="D82" s="21">
        <f t="shared" si="84"/>
        <v>0</v>
      </c>
      <c r="E82" s="21">
        <f t="shared" si="80"/>
        <v>0</v>
      </c>
      <c r="F82" s="21">
        <f t="shared" ref="F82:H82" si="85">F129</f>
        <v>0</v>
      </c>
      <c r="G82" s="21">
        <f t="shared" si="85"/>
        <v>0</v>
      </c>
      <c r="H82" s="22">
        <f t="shared" si="85"/>
        <v>0</v>
      </c>
      <c r="I82" s="3">
        <f t="shared" si="77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86">SUM(D87,D88,D89)</f>
        <v>0</v>
      </c>
      <c r="E83" s="24">
        <f t="shared" si="86"/>
        <v>0</v>
      </c>
      <c r="F83" s="24">
        <f t="shared" si="86"/>
        <v>0</v>
      </c>
      <c r="G83" s="24">
        <f t="shared" si="86"/>
        <v>0</v>
      </c>
      <c r="H83" s="25">
        <f t="shared" si="86"/>
        <v>0</v>
      </c>
      <c r="I83" s="3">
        <f t="shared" si="77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77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" si="87">D87+D88+D89-D86</f>
        <v>0</v>
      </c>
      <c r="E85" s="24">
        <f t="shared" ref="E85" si="88">E87+E88+E89-E86</f>
        <v>0</v>
      </c>
      <c r="F85" s="24">
        <f t="shared" ref="F85" si="89">F87+F88+F89-F86</f>
        <v>0</v>
      </c>
      <c r="G85" s="24">
        <f t="shared" ref="G85" si="90">G87+G88+G89-G86</f>
        <v>0</v>
      </c>
      <c r="H85" s="25">
        <f t="shared" ref="H85" si="91">H87+H88+H89-H86</f>
        <v>0</v>
      </c>
      <c r="I85" s="3">
        <f t="shared" si="77"/>
        <v>0</v>
      </c>
    </row>
    <row r="86" spans="1:9" hidden="1" x14ac:dyDescent="0.2">
      <c r="A86" s="32" t="s">
        <v>37</v>
      </c>
      <c r="B86" s="59"/>
      <c r="C86" s="24">
        <f t="shared" ref="C86:H86" si="92">C133</f>
        <v>0</v>
      </c>
      <c r="D86" s="24">
        <f t="shared" si="92"/>
        <v>0</v>
      </c>
      <c r="E86" s="24">
        <f t="shared" si="92"/>
        <v>0</v>
      </c>
      <c r="F86" s="24">
        <f t="shared" si="92"/>
        <v>0</v>
      </c>
      <c r="G86" s="24">
        <f t="shared" si="92"/>
        <v>0</v>
      </c>
      <c r="H86" s="25">
        <f t="shared" si="92"/>
        <v>0</v>
      </c>
      <c r="I86" s="3">
        <f t="shared" si="77"/>
        <v>0</v>
      </c>
    </row>
    <row r="87" spans="1:9" hidden="1" x14ac:dyDescent="0.2">
      <c r="A87" s="20" t="s">
        <v>38</v>
      </c>
      <c r="B87" s="61" t="s">
        <v>51</v>
      </c>
      <c r="C87" s="21">
        <f t="shared" ref="C87:D87" si="93">C134</f>
        <v>0</v>
      </c>
      <c r="D87" s="21">
        <f t="shared" si="93"/>
        <v>0</v>
      </c>
      <c r="E87" s="21">
        <f t="shared" ref="E87:E89" si="94">C87+D87</f>
        <v>0</v>
      </c>
      <c r="F87" s="21">
        <f t="shared" ref="F87:H87" si="95">F134</f>
        <v>0</v>
      </c>
      <c r="G87" s="21">
        <f t="shared" si="95"/>
        <v>0</v>
      </c>
      <c r="H87" s="22">
        <f t="shared" si="95"/>
        <v>0</v>
      </c>
      <c r="I87" s="3">
        <f t="shared" si="77"/>
        <v>0</v>
      </c>
    </row>
    <row r="88" spans="1:9" hidden="1" x14ac:dyDescent="0.2">
      <c r="A88" s="20" t="s">
        <v>40</v>
      </c>
      <c r="B88" s="61" t="s">
        <v>52</v>
      </c>
      <c r="C88" s="21">
        <f t="shared" ref="C88:D88" si="96">C135</f>
        <v>0</v>
      </c>
      <c r="D88" s="21">
        <f t="shared" si="96"/>
        <v>0</v>
      </c>
      <c r="E88" s="21">
        <f t="shared" si="94"/>
        <v>0</v>
      </c>
      <c r="F88" s="21">
        <f t="shared" ref="F88:H88" si="97">F135</f>
        <v>0</v>
      </c>
      <c r="G88" s="21">
        <f t="shared" si="97"/>
        <v>0</v>
      </c>
      <c r="H88" s="22">
        <f t="shared" si="97"/>
        <v>0</v>
      </c>
      <c r="I88" s="3">
        <f t="shared" si="77"/>
        <v>0</v>
      </c>
    </row>
    <row r="89" spans="1:9" hidden="1" x14ac:dyDescent="0.2">
      <c r="A89" s="20" t="s">
        <v>42</v>
      </c>
      <c r="B89" s="61" t="s">
        <v>53</v>
      </c>
      <c r="C89" s="21">
        <f t="shared" ref="C89:D89" si="98">C136</f>
        <v>0</v>
      </c>
      <c r="D89" s="21">
        <f t="shared" si="98"/>
        <v>0</v>
      </c>
      <c r="E89" s="21">
        <f t="shared" si="94"/>
        <v>0</v>
      </c>
      <c r="F89" s="21">
        <f t="shared" ref="F89:H89" si="99">F136</f>
        <v>0</v>
      </c>
      <c r="G89" s="21">
        <f t="shared" si="99"/>
        <v>0</v>
      </c>
      <c r="H89" s="22">
        <f t="shared" si="99"/>
        <v>0</v>
      </c>
      <c r="I89" s="3">
        <f t="shared" si="77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77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100">C138</f>
        <v>0</v>
      </c>
      <c r="D91" s="24">
        <f t="shared" si="100"/>
        <v>0</v>
      </c>
      <c r="E91" s="24">
        <f>C91+D91</f>
        <v>0</v>
      </c>
      <c r="F91" s="24">
        <f t="shared" ref="F91:H91" si="101">F138</f>
        <v>0</v>
      </c>
      <c r="G91" s="24">
        <f t="shared" si="101"/>
        <v>0</v>
      </c>
      <c r="H91" s="25">
        <f t="shared" si="101"/>
        <v>0</v>
      </c>
      <c r="I91" s="3">
        <f t="shared" si="77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77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" si="102">D94</f>
        <v>0</v>
      </c>
      <c r="E93" s="79">
        <f t="shared" ref="E93" si="103">E94</f>
        <v>349</v>
      </c>
      <c r="F93" s="79">
        <f t="shared" ref="F93" si="104">F94</f>
        <v>0</v>
      </c>
      <c r="G93" s="79">
        <f t="shared" ref="G93" si="105">G94</f>
        <v>0</v>
      </c>
      <c r="H93" s="80">
        <f t="shared" ref="H93" si="106">H94</f>
        <v>0</v>
      </c>
      <c r="I93" s="19">
        <f t="shared" si="77"/>
        <v>349</v>
      </c>
    </row>
    <row r="94" spans="1:9" s="40" customFormat="1" x14ac:dyDescent="0.2">
      <c r="A94" s="73" t="s">
        <v>61</v>
      </c>
      <c r="B94" s="74"/>
      <c r="C94" s="75">
        <f t="shared" ref="C94:H94" si="107">SUM(C95,C96,C97,C98)</f>
        <v>349</v>
      </c>
      <c r="D94" s="75">
        <f t="shared" si="107"/>
        <v>0</v>
      </c>
      <c r="E94" s="75">
        <f t="shared" si="107"/>
        <v>349</v>
      </c>
      <c r="F94" s="75">
        <f t="shared" si="107"/>
        <v>0</v>
      </c>
      <c r="G94" s="75">
        <f t="shared" si="107"/>
        <v>0</v>
      </c>
      <c r="H94" s="76">
        <f t="shared" si="107"/>
        <v>0</v>
      </c>
      <c r="I94" s="39">
        <f t="shared" si="77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77"/>
        <v>349</v>
      </c>
    </row>
    <row r="96" spans="1:9" hidden="1" x14ac:dyDescent="0.2">
      <c r="A96" s="20" t="s">
        <v>7</v>
      </c>
      <c r="B96" s="95"/>
      <c r="C96" s="21"/>
      <c r="D96" s="21"/>
      <c r="E96" s="21">
        <f t="shared" ref="E96:E97" si="108">SUM(C96,D96)</f>
        <v>0</v>
      </c>
      <c r="F96" s="21"/>
      <c r="G96" s="21"/>
      <c r="H96" s="22"/>
      <c r="I96" s="3">
        <f t="shared" si="77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108"/>
        <v>0</v>
      </c>
      <c r="F97" s="21"/>
      <c r="G97" s="21"/>
      <c r="H97" s="22"/>
      <c r="I97" s="3">
        <f t="shared" si="77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" si="109">SUM(D99,D103,D107)</f>
        <v>0</v>
      </c>
      <c r="E98" s="24">
        <f t="shared" ref="E98" si="110">SUM(E99,E103,E107)</f>
        <v>0</v>
      </c>
      <c r="F98" s="24">
        <f t="shared" ref="F98" si="111">SUM(F99,F103,F107)</f>
        <v>0</v>
      </c>
      <c r="G98" s="24">
        <f t="shared" ref="G98" si="112">SUM(G99,G103,G107)</f>
        <v>0</v>
      </c>
      <c r="H98" s="25">
        <f t="shared" ref="H98" si="113">SUM(H99,H103,H107)</f>
        <v>0</v>
      </c>
      <c r="I98" s="3">
        <f t="shared" si="77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" si="114">SUM(D100:D102)</f>
        <v>0</v>
      </c>
      <c r="E99" s="24">
        <f t="shared" ref="E99" si="115">SUM(E100:E102)</f>
        <v>0</v>
      </c>
      <c r="F99" s="24">
        <f t="shared" ref="F99" si="116">SUM(F100:F102)</f>
        <v>0</v>
      </c>
      <c r="G99" s="24">
        <f t="shared" ref="G99" si="117">SUM(G100:G102)</f>
        <v>0</v>
      </c>
      <c r="H99" s="25">
        <f t="shared" ref="H99" si="118">SUM(H100:H102)</f>
        <v>0</v>
      </c>
      <c r="I99" s="3">
        <f t="shared" si="77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119">SUM(C100,D100)</f>
        <v>0</v>
      </c>
      <c r="F100" s="21"/>
      <c r="G100" s="21"/>
      <c r="H100" s="22"/>
      <c r="I100" s="3">
        <f t="shared" si="77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119"/>
        <v>0</v>
      </c>
      <c r="F101" s="21"/>
      <c r="G101" s="21"/>
      <c r="H101" s="22"/>
      <c r="I101" s="3">
        <f t="shared" si="77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119"/>
        <v>0</v>
      </c>
      <c r="F102" s="21"/>
      <c r="G102" s="21"/>
      <c r="H102" s="22"/>
      <c r="I102" s="3">
        <f t="shared" si="77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" si="120">SUM(D104:D106)</f>
        <v>0</v>
      </c>
      <c r="E103" s="24">
        <f t="shared" ref="E103" si="121">SUM(E104:E106)</f>
        <v>0</v>
      </c>
      <c r="F103" s="24">
        <f t="shared" ref="F103" si="122">SUM(F104:F106)</f>
        <v>0</v>
      </c>
      <c r="G103" s="24">
        <f t="shared" ref="G103" si="123">SUM(G104:G106)</f>
        <v>0</v>
      </c>
      <c r="H103" s="25">
        <f t="shared" ref="H103" si="124">SUM(H104:H106)</f>
        <v>0</v>
      </c>
      <c r="I103" s="3">
        <f t="shared" si="77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125">SUM(C104,D104)</f>
        <v>0</v>
      </c>
      <c r="F104" s="21"/>
      <c r="G104" s="21"/>
      <c r="H104" s="22"/>
      <c r="I104" s="3">
        <f t="shared" si="77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125"/>
        <v>0</v>
      </c>
      <c r="F105" s="21"/>
      <c r="G105" s="21"/>
      <c r="H105" s="22"/>
      <c r="I105" s="3">
        <f t="shared" si="77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125"/>
        <v>0</v>
      </c>
      <c r="F106" s="21"/>
      <c r="G106" s="21"/>
      <c r="H106" s="22"/>
      <c r="I106" s="3">
        <f t="shared" si="77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" si="126">SUM(D108:D110)</f>
        <v>0</v>
      </c>
      <c r="E107" s="24">
        <f t="shared" ref="E107" si="127">SUM(E108:E110)</f>
        <v>0</v>
      </c>
      <c r="F107" s="24">
        <f t="shared" ref="F107" si="128">SUM(F108:F110)</f>
        <v>0</v>
      </c>
      <c r="G107" s="24">
        <f t="shared" ref="G107" si="129">SUM(G108:G110)</f>
        <v>0</v>
      </c>
      <c r="H107" s="25">
        <f t="shared" ref="H107" si="130">SUM(H108:H110)</f>
        <v>0</v>
      </c>
      <c r="I107" s="3">
        <f t="shared" si="77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131">SUM(C108,D108)</f>
        <v>0</v>
      </c>
      <c r="F108" s="21"/>
      <c r="G108" s="21"/>
      <c r="H108" s="22"/>
      <c r="I108" s="3">
        <f t="shared" si="77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131"/>
        <v>0</v>
      </c>
      <c r="F109" s="21"/>
      <c r="G109" s="21"/>
      <c r="H109" s="22"/>
      <c r="I109" s="3">
        <f t="shared" si="77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131"/>
        <v>0</v>
      </c>
      <c r="F110" s="21"/>
      <c r="G110" s="21"/>
      <c r="H110" s="22"/>
      <c r="I110" s="3">
        <f t="shared" si="77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" si="132">SUM(D112,D115,D138)</f>
        <v>0</v>
      </c>
      <c r="E111" s="37">
        <f t="shared" ref="E111" si="133">SUM(E112,E115,E138)</f>
        <v>349</v>
      </c>
      <c r="F111" s="37">
        <f t="shared" ref="F111" si="134">SUM(F112,F115,F138)</f>
        <v>0</v>
      </c>
      <c r="G111" s="37">
        <f t="shared" ref="G111" si="135">SUM(G112,G115,G138)</f>
        <v>0</v>
      </c>
      <c r="H111" s="38">
        <f t="shared" ref="H111" si="136">SUM(H112,H115,H138)</f>
        <v>0</v>
      </c>
      <c r="I111" s="39">
        <f t="shared" si="77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" si="137">SUM(D113)</f>
        <v>0</v>
      </c>
      <c r="E112" s="24">
        <f t="shared" ref="E112" si="138">SUM(E113)</f>
        <v>0</v>
      </c>
      <c r="F112" s="24">
        <f t="shared" ref="F112" si="139">SUM(F113)</f>
        <v>0</v>
      </c>
      <c r="G112" s="24">
        <f t="shared" ref="G112" si="140">SUM(G113)</f>
        <v>0</v>
      </c>
      <c r="H112" s="25">
        <f t="shared" ref="H112" si="141">SUM(H113)</f>
        <v>0</v>
      </c>
      <c r="I112" s="3">
        <f t="shared" si="77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77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77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" si="142">SUM(D116,D123,D130)</f>
        <v>0</v>
      </c>
      <c r="E115" s="24">
        <f t="shared" ref="E115" si="143">SUM(E116,E123,E130)</f>
        <v>349</v>
      </c>
      <c r="F115" s="24">
        <f t="shared" ref="F115" si="144">SUM(F116,F123,F130)</f>
        <v>0</v>
      </c>
      <c r="G115" s="24">
        <f t="shared" ref="G115" si="145">SUM(G116,G123,G130)</f>
        <v>0</v>
      </c>
      <c r="H115" s="25">
        <f t="shared" ref="H115" si="146">SUM(H116,H123,H130)</f>
        <v>0</v>
      </c>
      <c r="I115" s="3">
        <f t="shared" si="77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147">SUM(D120,D121,D122)</f>
        <v>0</v>
      </c>
      <c r="E116" s="24">
        <f t="shared" si="147"/>
        <v>0</v>
      </c>
      <c r="F116" s="24">
        <f t="shared" si="147"/>
        <v>0</v>
      </c>
      <c r="G116" s="24">
        <f t="shared" si="147"/>
        <v>0</v>
      </c>
      <c r="H116" s="25">
        <f t="shared" si="147"/>
        <v>0</v>
      </c>
      <c r="I116" s="3">
        <f t="shared" si="77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77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" si="148">D120+D121+D122-D119</f>
        <v>0</v>
      </c>
      <c r="E118" s="24">
        <f t="shared" ref="E118" si="149">E120+E121+E122-E119</f>
        <v>0</v>
      </c>
      <c r="F118" s="24">
        <f t="shared" ref="F118" si="150">F120+F121+F122-F119</f>
        <v>0</v>
      </c>
      <c r="G118" s="24">
        <f t="shared" ref="G118" si="151">G120+G121+G122-G119</f>
        <v>0</v>
      </c>
      <c r="H118" s="25">
        <f t="shared" ref="H118" si="152">H120+H121+H122-H119</f>
        <v>0</v>
      </c>
      <c r="I118" s="3">
        <f t="shared" si="77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77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153">C120+D120</f>
        <v>0</v>
      </c>
      <c r="F120" s="21"/>
      <c r="G120" s="21"/>
      <c r="H120" s="22"/>
      <c r="I120" s="3">
        <f t="shared" si="77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153"/>
        <v>0</v>
      </c>
      <c r="F121" s="21"/>
      <c r="G121" s="21"/>
      <c r="H121" s="22"/>
      <c r="I121" s="3">
        <f t="shared" si="77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153"/>
        <v>0</v>
      </c>
      <c r="F122" s="21"/>
      <c r="G122" s="21"/>
      <c r="H122" s="22"/>
      <c r="I122" s="3">
        <f t="shared" si="77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154">SUM(D127,D128,D129)</f>
        <v>0</v>
      </c>
      <c r="E123" s="24">
        <f t="shared" si="154"/>
        <v>349</v>
      </c>
      <c r="F123" s="24">
        <f t="shared" si="154"/>
        <v>0</v>
      </c>
      <c r="G123" s="24">
        <f t="shared" si="154"/>
        <v>0</v>
      </c>
      <c r="H123" s="25">
        <f t="shared" si="154"/>
        <v>0</v>
      </c>
      <c r="I123" s="3">
        <f t="shared" si="77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77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" si="155">D127+D128+D129-D126</f>
        <v>0</v>
      </c>
      <c r="E125" s="24">
        <f t="shared" ref="E125" si="156">E127+E128+E129-E126</f>
        <v>175</v>
      </c>
      <c r="F125" s="24">
        <f t="shared" ref="F125" si="157">F127+F128+F129-F126</f>
        <v>0</v>
      </c>
      <c r="G125" s="24">
        <f t="shared" ref="G125" si="158">G127+G128+G129-G126</f>
        <v>0</v>
      </c>
      <c r="H125" s="25">
        <f t="shared" ref="H125" si="159">H127+H128+H129-H126</f>
        <v>0</v>
      </c>
      <c r="I125" s="3">
        <f t="shared" si="77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160">C126+D126</f>
        <v>174</v>
      </c>
      <c r="F126" s="24"/>
      <c r="G126" s="24"/>
      <c r="H126" s="25"/>
      <c r="I126" s="3">
        <f t="shared" si="77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160"/>
        <v>52</v>
      </c>
      <c r="F127" s="21"/>
      <c r="G127" s="21"/>
      <c r="H127" s="22"/>
      <c r="I127" s="3">
        <f t="shared" si="77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160"/>
        <v>297</v>
      </c>
      <c r="F128" s="21"/>
      <c r="G128" s="21"/>
      <c r="H128" s="22"/>
      <c r="I128" s="3">
        <f t="shared" si="77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160"/>
        <v>0</v>
      </c>
      <c r="F129" s="21"/>
      <c r="G129" s="21"/>
      <c r="H129" s="22"/>
      <c r="I129" s="3">
        <f t="shared" si="77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161">SUM(D134,D135,D136)</f>
        <v>0</v>
      </c>
      <c r="E130" s="24">
        <f t="shared" si="161"/>
        <v>0</v>
      </c>
      <c r="F130" s="24">
        <f t="shared" si="161"/>
        <v>0</v>
      </c>
      <c r="G130" s="24">
        <f t="shared" si="161"/>
        <v>0</v>
      </c>
      <c r="H130" s="25">
        <f t="shared" si="161"/>
        <v>0</v>
      </c>
      <c r="I130" s="3">
        <f t="shared" si="77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77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" si="162">D134+D135+D136-D133</f>
        <v>0</v>
      </c>
      <c r="E132" s="24">
        <f t="shared" ref="E132" si="163">E134+E135+E136-E133</f>
        <v>0</v>
      </c>
      <c r="F132" s="24">
        <f t="shared" ref="F132" si="164">F134+F135+F136-F133</f>
        <v>0</v>
      </c>
      <c r="G132" s="24">
        <f t="shared" ref="G132" si="165">G134+G135+G136-G133</f>
        <v>0</v>
      </c>
      <c r="H132" s="25">
        <f t="shared" ref="H132" si="166">H134+H135+H136-H133</f>
        <v>0</v>
      </c>
      <c r="I132" s="3">
        <f t="shared" si="77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77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167">C134+D134</f>
        <v>0</v>
      </c>
      <c r="F134" s="21"/>
      <c r="G134" s="21"/>
      <c r="H134" s="22"/>
      <c r="I134" s="3">
        <f t="shared" si="77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167"/>
        <v>0</v>
      </c>
      <c r="F135" s="21"/>
      <c r="G135" s="21"/>
      <c r="H135" s="22"/>
      <c r="I135" s="3">
        <f t="shared" si="77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167"/>
        <v>0</v>
      </c>
      <c r="F136" s="21"/>
      <c r="G136" s="21"/>
      <c r="H136" s="22"/>
      <c r="I136" s="3">
        <f t="shared" si="77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77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77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77"/>
        <v>0</v>
      </c>
    </row>
    <row r="140" spans="1:9" hidden="1" x14ac:dyDescent="0.2">
      <c r="A140" s="26" t="s">
        <v>56</v>
      </c>
      <c r="B140" s="63"/>
      <c r="C140" s="24">
        <f t="shared" ref="C140:H140" si="168">C93-C111</f>
        <v>0</v>
      </c>
      <c r="D140" s="24">
        <f t="shared" si="168"/>
        <v>0</v>
      </c>
      <c r="E140" s="24">
        <f t="shared" si="168"/>
        <v>0</v>
      </c>
      <c r="F140" s="24">
        <f t="shared" si="168"/>
        <v>0</v>
      </c>
      <c r="G140" s="24">
        <f t="shared" si="168"/>
        <v>0</v>
      </c>
      <c r="H140" s="25">
        <f t="shared" si="168"/>
        <v>0</v>
      </c>
      <c r="I140" s="3">
        <f t="shared" si="77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77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169">SUM(C172,C220,C269)</f>
        <v>32297</v>
      </c>
      <c r="D142" s="29">
        <f t="shared" si="169"/>
        <v>0</v>
      </c>
      <c r="E142" s="29">
        <f t="shared" si="169"/>
        <v>32297</v>
      </c>
      <c r="F142" s="29">
        <f t="shared" si="169"/>
        <v>80251</v>
      </c>
      <c r="G142" s="29">
        <f t="shared" si="169"/>
        <v>0</v>
      </c>
      <c r="H142" s="30">
        <f t="shared" si="169"/>
        <v>0</v>
      </c>
      <c r="I142" s="19">
        <f t="shared" ref="I142:I205" si="170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" si="171">SUM(D144,D147,D170)</f>
        <v>0</v>
      </c>
      <c r="E143" s="34">
        <f t="shared" ref="E143" si="172">SUM(E144,E147,E170)</f>
        <v>32297</v>
      </c>
      <c r="F143" s="34">
        <f t="shared" ref="F143" si="173">SUM(F144,F147,F170)</f>
        <v>80251</v>
      </c>
      <c r="G143" s="34">
        <f t="shared" ref="G143" si="174">SUM(G144,G147,G170)</f>
        <v>0</v>
      </c>
      <c r="H143" s="35">
        <f t="shared" ref="H143" si="175">SUM(H144,H147,H170)</f>
        <v>0</v>
      </c>
      <c r="I143" s="3">
        <f t="shared" si="170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" si="176">SUM(D145)</f>
        <v>0</v>
      </c>
      <c r="E144" s="24">
        <f t="shared" ref="E144" si="177">SUM(E145)</f>
        <v>4</v>
      </c>
      <c r="F144" s="24">
        <f t="shared" ref="F144" si="178">SUM(F145)</f>
        <v>0</v>
      </c>
      <c r="G144" s="24">
        <f t="shared" ref="G144" si="179">SUM(G145)</f>
        <v>0</v>
      </c>
      <c r="H144" s="25">
        <f t="shared" ref="H144" si="180">SUM(H145)</f>
        <v>0</v>
      </c>
      <c r="I144" s="3">
        <f t="shared" si="170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170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170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" si="181">SUM(D148,D155,D162)</f>
        <v>0</v>
      </c>
      <c r="E147" s="24">
        <f t="shared" ref="E147" si="182">SUM(E148,E155,E162)</f>
        <v>32293</v>
      </c>
      <c r="F147" s="24">
        <f t="shared" ref="F147" si="183">SUM(F148,F155,F162)</f>
        <v>80251</v>
      </c>
      <c r="G147" s="24">
        <f t="shared" ref="G147" si="184">SUM(G148,G155,G162)</f>
        <v>0</v>
      </c>
      <c r="H147" s="25">
        <f t="shared" ref="H147" si="185">SUM(H148,H155,H162)</f>
        <v>0</v>
      </c>
      <c r="I147" s="3">
        <f t="shared" si="170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186">SUM(D152,D153,D154)</f>
        <v>0</v>
      </c>
      <c r="E148" s="24">
        <f t="shared" si="186"/>
        <v>32293</v>
      </c>
      <c r="F148" s="24">
        <f t="shared" si="186"/>
        <v>80251</v>
      </c>
      <c r="G148" s="24">
        <f t="shared" si="186"/>
        <v>0</v>
      </c>
      <c r="H148" s="25">
        <f t="shared" si="186"/>
        <v>0</v>
      </c>
      <c r="I148" s="3">
        <f t="shared" si="170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170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" si="187">D152+D153+D154-D151</f>
        <v>0</v>
      </c>
      <c r="E150" s="24">
        <f t="shared" ref="E150" si="188">E152+E153+E154-E151</f>
        <v>189</v>
      </c>
      <c r="F150" s="24">
        <f t="shared" ref="F150" si="189">F152+F153+F154-F151</f>
        <v>0</v>
      </c>
      <c r="G150" s="24">
        <f t="shared" ref="G150" si="190">G152+G153+G154-G151</f>
        <v>0</v>
      </c>
      <c r="H150" s="25">
        <f t="shared" ref="H150" si="191">H152+H153+H154-H151</f>
        <v>0</v>
      </c>
      <c r="I150" s="3">
        <f t="shared" si="170"/>
        <v>189</v>
      </c>
    </row>
    <row r="151" spans="1:9" x14ac:dyDescent="0.2">
      <c r="A151" s="32" t="s">
        <v>37</v>
      </c>
      <c r="B151" s="59"/>
      <c r="C151" s="24">
        <f t="shared" ref="C151:H151" si="192">SUM(C198,C246,C295)</f>
        <v>32104</v>
      </c>
      <c r="D151" s="24">
        <f t="shared" si="192"/>
        <v>0</v>
      </c>
      <c r="E151" s="24">
        <f t="shared" si="192"/>
        <v>32104</v>
      </c>
      <c r="F151" s="24">
        <f t="shared" si="192"/>
        <v>80251</v>
      </c>
      <c r="G151" s="24">
        <f t="shared" si="192"/>
        <v>0</v>
      </c>
      <c r="H151" s="25">
        <f t="shared" si="192"/>
        <v>0</v>
      </c>
      <c r="I151" s="3">
        <f t="shared" si="170"/>
        <v>112355</v>
      </c>
    </row>
    <row r="152" spans="1:9" x14ac:dyDescent="0.2">
      <c r="A152" s="20" t="s">
        <v>38</v>
      </c>
      <c r="B152" s="60" t="s">
        <v>39</v>
      </c>
      <c r="C152" s="21">
        <f t="shared" ref="C152:D154" si="193">SUM(C199,C247,C296)</f>
        <v>16851</v>
      </c>
      <c r="D152" s="21">
        <f t="shared" si="193"/>
        <v>0</v>
      </c>
      <c r="E152" s="21">
        <f t="shared" ref="E152:E154" si="194">C152+D152</f>
        <v>16851</v>
      </c>
      <c r="F152" s="21">
        <f t="shared" ref="F152:H154" si="195">SUM(F199,F247,F296)</f>
        <v>42700.3</v>
      </c>
      <c r="G152" s="21">
        <f t="shared" si="195"/>
        <v>0</v>
      </c>
      <c r="H152" s="22">
        <f t="shared" si="195"/>
        <v>0</v>
      </c>
      <c r="I152" s="3">
        <f t="shared" si="170"/>
        <v>59551.3</v>
      </c>
    </row>
    <row r="153" spans="1:9" x14ac:dyDescent="0.2">
      <c r="A153" s="20" t="s">
        <v>40</v>
      </c>
      <c r="B153" s="60" t="s">
        <v>41</v>
      </c>
      <c r="C153" s="21">
        <f t="shared" si="193"/>
        <v>15342</v>
      </c>
      <c r="D153" s="21">
        <f t="shared" si="193"/>
        <v>0</v>
      </c>
      <c r="E153" s="21">
        <f t="shared" si="194"/>
        <v>15342</v>
      </c>
      <c r="F153" s="21">
        <f t="shared" si="195"/>
        <v>32640.7</v>
      </c>
      <c r="G153" s="21">
        <f t="shared" si="195"/>
        <v>0</v>
      </c>
      <c r="H153" s="22">
        <f t="shared" si="195"/>
        <v>0</v>
      </c>
      <c r="I153" s="3">
        <f t="shared" si="170"/>
        <v>47982.7</v>
      </c>
    </row>
    <row r="154" spans="1:9" x14ac:dyDescent="0.2">
      <c r="A154" s="20" t="s">
        <v>42</v>
      </c>
      <c r="B154" s="61" t="s">
        <v>43</v>
      </c>
      <c r="C154" s="21">
        <f t="shared" si="193"/>
        <v>100</v>
      </c>
      <c r="D154" s="21">
        <f t="shared" si="193"/>
        <v>0</v>
      </c>
      <c r="E154" s="21">
        <f t="shared" si="194"/>
        <v>100</v>
      </c>
      <c r="F154" s="21">
        <f t="shared" si="195"/>
        <v>4910</v>
      </c>
      <c r="G154" s="21">
        <f t="shared" si="195"/>
        <v>0</v>
      </c>
      <c r="H154" s="22">
        <f t="shared" si="195"/>
        <v>0</v>
      </c>
      <c r="I154" s="3">
        <f t="shared" si="170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196">SUM(D159,D160,D161)</f>
        <v>0</v>
      </c>
      <c r="E155" s="24">
        <f t="shared" si="196"/>
        <v>0</v>
      </c>
      <c r="F155" s="24">
        <f t="shared" si="196"/>
        <v>0</v>
      </c>
      <c r="G155" s="24">
        <f t="shared" si="196"/>
        <v>0</v>
      </c>
      <c r="H155" s="25">
        <f t="shared" si="196"/>
        <v>0</v>
      </c>
      <c r="I155" s="3">
        <f t="shared" si="170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170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" si="197">D159+D160+D161-D158</f>
        <v>0</v>
      </c>
      <c r="E157" s="24">
        <f t="shared" ref="E157" si="198">E159+E160+E161-E158</f>
        <v>0</v>
      </c>
      <c r="F157" s="24">
        <f t="shared" ref="F157" si="199">F159+F160+F161-F158</f>
        <v>0</v>
      </c>
      <c r="G157" s="24">
        <f t="shared" ref="G157" si="200">G159+G160+G161-G158</f>
        <v>0</v>
      </c>
      <c r="H157" s="25">
        <f t="shared" ref="H157" si="201">H159+H160+H161-H158</f>
        <v>0</v>
      </c>
      <c r="I157" s="3">
        <f t="shared" si="170"/>
        <v>0</v>
      </c>
    </row>
    <row r="158" spans="1:9" hidden="1" x14ac:dyDescent="0.2">
      <c r="A158" s="32" t="s">
        <v>37</v>
      </c>
      <c r="B158" s="59"/>
      <c r="C158" s="24">
        <f t="shared" ref="C158:H158" si="202">SUM(C205,C253,C302)</f>
        <v>0</v>
      </c>
      <c r="D158" s="24">
        <f t="shared" si="202"/>
        <v>0</v>
      </c>
      <c r="E158" s="24">
        <f t="shared" si="202"/>
        <v>0</v>
      </c>
      <c r="F158" s="24">
        <f t="shared" si="202"/>
        <v>0</v>
      </c>
      <c r="G158" s="24">
        <f t="shared" si="202"/>
        <v>0</v>
      </c>
      <c r="H158" s="25">
        <f t="shared" si="202"/>
        <v>0</v>
      </c>
      <c r="I158" s="3">
        <f t="shared" si="170"/>
        <v>0</v>
      </c>
    </row>
    <row r="159" spans="1:9" hidden="1" x14ac:dyDescent="0.2">
      <c r="A159" s="20" t="s">
        <v>38</v>
      </c>
      <c r="B159" s="61" t="s">
        <v>46</v>
      </c>
      <c r="C159" s="21">
        <f t="shared" ref="C159:D161" si="203">SUM(C206,C254,C303)</f>
        <v>0</v>
      </c>
      <c r="D159" s="21">
        <f t="shared" si="203"/>
        <v>0</v>
      </c>
      <c r="E159" s="21">
        <f t="shared" ref="E159:E161" si="204">C159+D159</f>
        <v>0</v>
      </c>
      <c r="F159" s="21">
        <f t="shared" ref="F159:H161" si="205">SUM(F206,F254,F303)</f>
        <v>0</v>
      </c>
      <c r="G159" s="21">
        <f t="shared" si="205"/>
        <v>0</v>
      </c>
      <c r="H159" s="22">
        <f t="shared" si="205"/>
        <v>0</v>
      </c>
      <c r="I159" s="3">
        <f t="shared" si="170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203"/>
        <v>0</v>
      </c>
      <c r="D160" s="21">
        <f t="shared" si="203"/>
        <v>0</v>
      </c>
      <c r="E160" s="21">
        <f t="shared" si="204"/>
        <v>0</v>
      </c>
      <c r="F160" s="21">
        <f t="shared" si="205"/>
        <v>0</v>
      </c>
      <c r="G160" s="21">
        <f t="shared" si="205"/>
        <v>0</v>
      </c>
      <c r="H160" s="22">
        <f t="shared" si="205"/>
        <v>0</v>
      </c>
      <c r="I160" s="3">
        <f t="shared" si="170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203"/>
        <v>0</v>
      </c>
      <c r="D161" s="21">
        <f t="shared" si="203"/>
        <v>0</v>
      </c>
      <c r="E161" s="21">
        <f t="shared" si="204"/>
        <v>0</v>
      </c>
      <c r="F161" s="21">
        <f t="shared" si="205"/>
        <v>0</v>
      </c>
      <c r="G161" s="21">
        <f t="shared" si="205"/>
        <v>0</v>
      </c>
      <c r="H161" s="22">
        <f t="shared" si="205"/>
        <v>0</v>
      </c>
      <c r="I161" s="3">
        <f t="shared" si="170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206">SUM(D166,D167,D168)</f>
        <v>0</v>
      </c>
      <c r="E162" s="24">
        <f t="shared" si="206"/>
        <v>0</v>
      </c>
      <c r="F162" s="24">
        <f t="shared" si="206"/>
        <v>0</v>
      </c>
      <c r="G162" s="24">
        <f t="shared" si="206"/>
        <v>0</v>
      </c>
      <c r="H162" s="25">
        <f t="shared" si="206"/>
        <v>0</v>
      </c>
      <c r="I162" s="3">
        <f t="shared" si="170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170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" si="207">D166+D167+D168-D165</f>
        <v>0</v>
      </c>
      <c r="E164" s="24">
        <f t="shared" ref="E164" si="208">E166+E167+E168-E165</f>
        <v>0</v>
      </c>
      <c r="F164" s="24">
        <f t="shared" ref="F164" si="209">F166+F167+F168-F165</f>
        <v>0</v>
      </c>
      <c r="G164" s="24">
        <f t="shared" ref="G164" si="210">G166+G167+G168-G165</f>
        <v>0</v>
      </c>
      <c r="H164" s="25">
        <f t="shared" ref="H164" si="211">H166+H167+H168-H165</f>
        <v>0</v>
      </c>
      <c r="I164" s="3">
        <f t="shared" si="170"/>
        <v>0</v>
      </c>
    </row>
    <row r="165" spans="1:12" hidden="1" x14ac:dyDescent="0.2">
      <c r="A165" s="32" t="s">
        <v>37</v>
      </c>
      <c r="B165" s="59"/>
      <c r="C165" s="24">
        <f t="shared" ref="C165:H165" si="212">SUM(C212,C260,C309)</f>
        <v>0</v>
      </c>
      <c r="D165" s="24">
        <f t="shared" si="212"/>
        <v>0</v>
      </c>
      <c r="E165" s="24">
        <f t="shared" si="212"/>
        <v>0</v>
      </c>
      <c r="F165" s="24">
        <f t="shared" si="212"/>
        <v>0</v>
      </c>
      <c r="G165" s="24">
        <f t="shared" si="212"/>
        <v>0</v>
      </c>
      <c r="H165" s="25">
        <f t="shared" si="212"/>
        <v>0</v>
      </c>
      <c r="I165" s="3">
        <f t="shared" si="170"/>
        <v>0</v>
      </c>
    </row>
    <row r="166" spans="1:12" hidden="1" x14ac:dyDescent="0.2">
      <c r="A166" s="20" t="s">
        <v>38</v>
      </c>
      <c r="B166" s="61" t="s">
        <v>51</v>
      </c>
      <c r="C166" s="21">
        <f t="shared" ref="C166:D168" si="213">SUM(C213,C261,C310)</f>
        <v>0</v>
      </c>
      <c r="D166" s="21">
        <f t="shared" si="213"/>
        <v>0</v>
      </c>
      <c r="E166" s="21">
        <f t="shared" ref="E166:E168" si="214">C166+D166</f>
        <v>0</v>
      </c>
      <c r="F166" s="21">
        <f t="shared" ref="F166:H168" si="215">SUM(F213,F261,F310)</f>
        <v>0</v>
      </c>
      <c r="G166" s="21">
        <f t="shared" si="215"/>
        <v>0</v>
      </c>
      <c r="H166" s="22">
        <f t="shared" si="215"/>
        <v>0</v>
      </c>
      <c r="I166" s="3">
        <f t="shared" si="170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213"/>
        <v>0</v>
      </c>
      <c r="D167" s="21">
        <f t="shared" si="213"/>
        <v>0</v>
      </c>
      <c r="E167" s="21">
        <f t="shared" si="214"/>
        <v>0</v>
      </c>
      <c r="F167" s="21">
        <f t="shared" si="215"/>
        <v>0</v>
      </c>
      <c r="G167" s="21">
        <f t="shared" si="215"/>
        <v>0</v>
      </c>
      <c r="H167" s="22">
        <f t="shared" si="215"/>
        <v>0</v>
      </c>
      <c r="I167" s="3">
        <f t="shared" si="170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213"/>
        <v>0</v>
      </c>
      <c r="D168" s="21">
        <f t="shared" si="213"/>
        <v>0</v>
      </c>
      <c r="E168" s="21">
        <f t="shared" si="214"/>
        <v>0</v>
      </c>
      <c r="F168" s="21">
        <f t="shared" si="215"/>
        <v>0</v>
      </c>
      <c r="G168" s="21">
        <f t="shared" si="215"/>
        <v>0</v>
      </c>
      <c r="H168" s="22">
        <f t="shared" si="215"/>
        <v>0</v>
      </c>
      <c r="I168" s="3">
        <f t="shared" si="170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170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170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170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216">D173</f>
        <v>0</v>
      </c>
      <c r="E172" s="79">
        <f t="shared" si="216"/>
        <v>26660</v>
      </c>
      <c r="F172" s="79">
        <f t="shared" si="216"/>
        <v>74190</v>
      </c>
      <c r="G172" s="79">
        <f t="shared" si="216"/>
        <v>0</v>
      </c>
      <c r="H172" s="80">
        <f t="shared" si="216"/>
        <v>0</v>
      </c>
      <c r="I172" s="19">
        <f t="shared" si="170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217">SUM(C174,C175,C176,C177)</f>
        <v>26660</v>
      </c>
      <c r="D173" s="37">
        <f t="shared" si="217"/>
        <v>0</v>
      </c>
      <c r="E173" s="37">
        <f t="shared" si="217"/>
        <v>26660</v>
      </c>
      <c r="F173" s="37">
        <f t="shared" si="217"/>
        <v>74190</v>
      </c>
      <c r="G173" s="37">
        <f t="shared" si="217"/>
        <v>0</v>
      </c>
      <c r="H173" s="38">
        <f t="shared" si="217"/>
        <v>0</v>
      </c>
      <c r="I173" s="39">
        <f t="shared" si="170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170"/>
        <v>43560.9</v>
      </c>
      <c r="K174" s="2">
        <v>0.50529999999999997</v>
      </c>
    </row>
    <row r="175" spans="1:12" hidden="1" x14ac:dyDescent="0.2">
      <c r="A175" s="20" t="s">
        <v>7</v>
      </c>
      <c r="B175" s="95"/>
      <c r="C175" s="21"/>
      <c r="D175" s="21"/>
      <c r="E175" s="21">
        <f t="shared" ref="E175:E176" si="218">SUM(C175,D175)</f>
        <v>0</v>
      </c>
      <c r="F175" s="21"/>
      <c r="G175" s="21"/>
      <c r="H175" s="22"/>
      <c r="I175" s="3">
        <f t="shared" si="170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218"/>
        <v>2730</v>
      </c>
      <c r="F176" s="21">
        <f>ROUND(74190*K176,)</f>
        <v>4867</v>
      </c>
      <c r="G176" s="21"/>
      <c r="H176" s="22"/>
      <c r="I176" s="3">
        <f t="shared" si="170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" si="219">SUM(D178,D182,D186)</f>
        <v>0</v>
      </c>
      <c r="E177" s="24">
        <f t="shared" ref="E177" si="220">SUM(E178,E182,E186)</f>
        <v>17857.099999999999</v>
      </c>
      <c r="F177" s="24">
        <f t="shared" ref="F177" si="221">SUM(F178,F182,F186)</f>
        <v>31835</v>
      </c>
      <c r="G177" s="24">
        <f t="shared" ref="G177" si="222">SUM(G178,G182,G186)</f>
        <v>0</v>
      </c>
      <c r="H177" s="25">
        <f t="shared" ref="H177" si="223">SUM(H178,H182,H186)</f>
        <v>0</v>
      </c>
      <c r="I177" s="3">
        <f t="shared" si="170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" si="224">SUM(D179:D181)</f>
        <v>0</v>
      </c>
      <c r="E178" s="24">
        <f t="shared" ref="E178" si="225">SUM(E179:E181)</f>
        <v>17857.099999999999</v>
      </c>
      <c r="F178" s="24">
        <f t="shared" ref="F178" si="226">SUM(F179:F181)</f>
        <v>31835</v>
      </c>
      <c r="G178" s="24">
        <f t="shared" ref="G178" si="227">SUM(G179:G181)</f>
        <v>0</v>
      </c>
      <c r="H178" s="25">
        <f t="shared" ref="H178" si="228">SUM(H179:H181)</f>
        <v>0</v>
      </c>
      <c r="I178" s="3">
        <f t="shared" si="170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229">SUM(C179,D179)</f>
        <v>17857.099999999999</v>
      </c>
      <c r="F179" s="21">
        <f>ROUND(74190*K178,)</f>
        <v>31835</v>
      </c>
      <c r="G179" s="21"/>
      <c r="H179" s="22"/>
      <c r="I179" s="3">
        <f t="shared" si="170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229"/>
        <v>0</v>
      </c>
      <c r="F180" s="21"/>
      <c r="G180" s="21"/>
      <c r="H180" s="22"/>
      <c r="I180" s="3">
        <f t="shared" si="170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229"/>
        <v>0</v>
      </c>
      <c r="F181" s="21"/>
      <c r="G181" s="21"/>
      <c r="H181" s="22"/>
      <c r="I181" s="3">
        <f t="shared" si="170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" si="230">SUM(D183:D185)</f>
        <v>0</v>
      </c>
      <c r="E182" s="24">
        <f t="shared" ref="E182" si="231">SUM(E183:E185)</f>
        <v>0</v>
      </c>
      <c r="F182" s="24">
        <f t="shared" ref="F182" si="232">SUM(F183:F185)</f>
        <v>0</v>
      </c>
      <c r="G182" s="24">
        <f t="shared" ref="G182" si="233">SUM(G183:G185)</f>
        <v>0</v>
      </c>
      <c r="H182" s="25">
        <f t="shared" ref="H182" si="234">SUM(H183:H185)</f>
        <v>0</v>
      </c>
      <c r="I182" s="3">
        <f t="shared" si="170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235">SUM(C183,D183)</f>
        <v>0</v>
      </c>
      <c r="F183" s="21"/>
      <c r="G183" s="21"/>
      <c r="H183" s="22"/>
      <c r="I183" s="3">
        <f t="shared" si="170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235"/>
        <v>0</v>
      </c>
      <c r="F184" s="21"/>
      <c r="G184" s="21"/>
      <c r="H184" s="22"/>
      <c r="I184" s="3">
        <f t="shared" si="170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235"/>
        <v>0</v>
      </c>
      <c r="F185" s="21"/>
      <c r="G185" s="21"/>
      <c r="H185" s="22"/>
      <c r="I185" s="3">
        <f t="shared" si="170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" si="236">SUM(D187:D189)</f>
        <v>0</v>
      </c>
      <c r="E186" s="24">
        <f t="shared" ref="E186" si="237">SUM(E187:E189)</f>
        <v>0</v>
      </c>
      <c r="F186" s="24">
        <f t="shared" ref="F186" si="238">SUM(F187:F189)</f>
        <v>0</v>
      </c>
      <c r="G186" s="24">
        <f t="shared" ref="G186" si="239">SUM(G187:G189)</f>
        <v>0</v>
      </c>
      <c r="H186" s="25">
        <f t="shared" ref="H186" si="240">SUM(H187:H189)</f>
        <v>0</v>
      </c>
      <c r="I186" s="3">
        <f t="shared" si="170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241">SUM(C187,D187)</f>
        <v>0</v>
      </c>
      <c r="F187" s="21"/>
      <c r="G187" s="21"/>
      <c r="H187" s="22"/>
      <c r="I187" s="3">
        <f t="shared" si="170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241"/>
        <v>0</v>
      </c>
      <c r="F188" s="21"/>
      <c r="G188" s="21"/>
      <c r="H188" s="22"/>
      <c r="I188" s="3">
        <f t="shared" si="170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241"/>
        <v>0</v>
      </c>
      <c r="F189" s="21"/>
      <c r="G189" s="21"/>
      <c r="H189" s="22"/>
      <c r="I189" s="3">
        <f t="shared" si="170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" si="242">SUM(D191,D194,D217)</f>
        <v>0</v>
      </c>
      <c r="E190" s="37">
        <f t="shared" ref="E190" si="243">SUM(E191,E194,E217)</f>
        <v>26660</v>
      </c>
      <c r="F190" s="37">
        <f t="shared" ref="F190" si="244">SUM(F191,F194,F217)</f>
        <v>74190</v>
      </c>
      <c r="G190" s="37">
        <f t="shared" ref="G190" si="245">SUM(G191,G194,G217)</f>
        <v>0</v>
      </c>
      <c r="H190" s="38">
        <f t="shared" ref="H190" si="246">SUM(H191,H194,H217)</f>
        <v>0</v>
      </c>
      <c r="I190" s="39">
        <f t="shared" si="170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" si="247">SUM(D192)</f>
        <v>0</v>
      </c>
      <c r="E191" s="24">
        <f t="shared" ref="E191" si="248">SUM(E192)</f>
        <v>2</v>
      </c>
      <c r="F191" s="24">
        <f t="shared" ref="F191" si="249">SUM(F192)</f>
        <v>0</v>
      </c>
      <c r="G191" s="24">
        <f t="shared" ref="G191" si="250">SUM(G192)</f>
        <v>0</v>
      </c>
      <c r="H191" s="25">
        <f t="shared" ref="H191" si="251">SUM(H192)</f>
        <v>0</v>
      </c>
      <c r="I191" s="3">
        <f t="shared" si="170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170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170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" si="252">SUM(D195,D202,D209)</f>
        <v>0</v>
      </c>
      <c r="E194" s="24">
        <f t="shared" ref="E194" si="253">SUM(E195,E202,E209)</f>
        <v>26658</v>
      </c>
      <c r="F194" s="24">
        <f t="shared" ref="F194" si="254">SUM(F195,F202,F209)</f>
        <v>74190</v>
      </c>
      <c r="G194" s="24">
        <f t="shared" ref="G194" si="255">SUM(G195,G202,G209)</f>
        <v>0</v>
      </c>
      <c r="H194" s="25">
        <f t="shared" ref="H194" si="256">SUM(H195,H202,H209)</f>
        <v>0</v>
      </c>
      <c r="I194" s="3">
        <f t="shared" si="170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257">SUM(D199,D200,D201)</f>
        <v>0</v>
      </c>
      <c r="E195" s="24">
        <f t="shared" si="257"/>
        <v>26658</v>
      </c>
      <c r="F195" s="24">
        <f t="shared" si="257"/>
        <v>74190</v>
      </c>
      <c r="G195" s="24">
        <f t="shared" si="257"/>
        <v>0</v>
      </c>
      <c r="H195" s="25">
        <f t="shared" si="257"/>
        <v>0</v>
      </c>
      <c r="I195" s="3">
        <f t="shared" si="170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170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" si="258">D199+D200+D201-D198</f>
        <v>0</v>
      </c>
      <c r="E197" s="24">
        <f t="shared" ref="E197" si="259">E199+E200+E201-E198</f>
        <v>0</v>
      </c>
      <c r="F197" s="24">
        <f>F199+F200+F201-F198</f>
        <v>0</v>
      </c>
      <c r="G197" s="24">
        <f t="shared" ref="G197" si="260">G199+G200+G201-G198</f>
        <v>0</v>
      </c>
      <c r="H197" s="25">
        <f t="shared" ref="H197" si="261">H199+H200+H201-H198</f>
        <v>0</v>
      </c>
      <c r="I197" s="3">
        <f t="shared" si="170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170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262">C199+D199</f>
        <v>15219</v>
      </c>
      <c r="F199" s="21">
        <f>ROUND(74190*(J199+K199),)</f>
        <v>42355</v>
      </c>
      <c r="G199" s="21"/>
      <c r="H199" s="22"/>
      <c r="I199" s="3">
        <f t="shared" si="170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262"/>
        <v>11439</v>
      </c>
      <c r="F200" s="21">
        <f>ROUND(74190*(J200+K200),)</f>
        <v>31835</v>
      </c>
      <c r="G200" s="21"/>
      <c r="H200" s="22"/>
      <c r="I200" s="3">
        <f t="shared" si="170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262"/>
        <v>0</v>
      </c>
      <c r="F201" s="21"/>
      <c r="G201" s="21"/>
      <c r="H201" s="22"/>
      <c r="I201" s="3">
        <f t="shared" si="170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263">SUM(D206,D207,D208)</f>
        <v>0</v>
      </c>
      <c r="E202" s="24">
        <f t="shared" si="263"/>
        <v>0</v>
      </c>
      <c r="F202" s="24">
        <f t="shared" si="263"/>
        <v>0</v>
      </c>
      <c r="G202" s="24">
        <f t="shared" si="263"/>
        <v>0</v>
      </c>
      <c r="H202" s="25">
        <f t="shared" si="263"/>
        <v>0</v>
      </c>
      <c r="I202" s="3">
        <f t="shared" si="170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170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" si="264">D206+D207+D208-D205</f>
        <v>0</v>
      </c>
      <c r="E204" s="24">
        <f t="shared" ref="E204" si="265">E206+E207+E208-E205</f>
        <v>0</v>
      </c>
      <c r="F204" s="24">
        <f t="shared" ref="F204" si="266">F206+F207+F208-F205</f>
        <v>0</v>
      </c>
      <c r="G204" s="24">
        <f t="shared" ref="G204" si="267">G206+G207+G208-G205</f>
        <v>0</v>
      </c>
      <c r="H204" s="25">
        <f t="shared" ref="H204" si="268">H206+H207+H208-H205</f>
        <v>0</v>
      </c>
      <c r="I204" s="3">
        <f t="shared" si="170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170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269">C206+D206</f>
        <v>0</v>
      </c>
      <c r="F206" s="21"/>
      <c r="G206" s="21"/>
      <c r="H206" s="22"/>
      <c r="I206" s="3">
        <f t="shared" ref="I206:I269" si="270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269"/>
        <v>0</v>
      </c>
      <c r="F207" s="21"/>
      <c r="G207" s="21"/>
      <c r="H207" s="22"/>
      <c r="I207" s="3">
        <f t="shared" si="270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269"/>
        <v>0</v>
      </c>
      <c r="F208" s="21"/>
      <c r="G208" s="21"/>
      <c r="H208" s="22"/>
      <c r="I208" s="3">
        <f t="shared" si="270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271">SUM(D213,D214,D215)</f>
        <v>0</v>
      </c>
      <c r="E209" s="24">
        <f t="shared" si="271"/>
        <v>0</v>
      </c>
      <c r="F209" s="24">
        <f t="shared" si="271"/>
        <v>0</v>
      </c>
      <c r="G209" s="24">
        <f t="shared" si="271"/>
        <v>0</v>
      </c>
      <c r="H209" s="25">
        <f t="shared" si="271"/>
        <v>0</v>
      </c>
      <c r="I209" s="3">
        <f t="shared" si="270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270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" si="272">D213+D214+D215-D212</f>
        <v>0</v>
      </c>
      <c r="E211" s="24">
        <f t="shared" ref="E211" si="273">E213+E214+E215-E212</f>
        <v>0</v>
      </c>
      <c r="F211" s="24">
        <f t="shared" ref="F211" si="274">F213+F214+F215-F212</f>
        <v>0</v>
      </c>
      <c r="G211" s="24">
        <f t="shared" ref="G211" si="275">G213+G214+G215-G212</f>
        <v>0</v>
      </c>
      <c r="H211" s="25">
        <f t="shared" ref="H211" si="276">H213+H214+H215-H212</f>
        <v>0</v>
      </c>
      <c r="I211" s="3">
        <f t="shared" si="270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270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277">C213+D213</f>
        <v>0</v>
      </c>
      <c r="F213" s="21"/>
      <c r="G213" s="21"/>
      <c r="H213" s="22"/>
      <c r="I213" s="3">
        <f t="shared" si="270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277"/>
        <v>0</v>
      </c>
      <c r="F214" s="21"/>
      <c r="G214" s="21"/>
      <c r="H214" s="22"/>
      <c r="I214" s="3">
        <f t="shared" si="270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277"/>
        <v>0</v>
      </c>
      <c r="F215" s="21"/>
      <c r="G215" s="21"/>
      <c r="H215" s="22"/>
      <c r="I215" s="3">
        <f t="shared" si="270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270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270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270"/>
        <v>0</v>
      </c>
    </row>
    <row r="219" spans="1:9" hidden="1" x14ac:dyDescent="0.2">
      <c r="A219" s="26" t="s">
        <v>56</v>
      </c>
      <c r="B219" s="63"/>
      <c r="C219" s="24">
        <f t="shared" ref="C219:H219" si="278">C172-C190</f>
        <v>0</v>
      </c>
      <c r="D219" s="24">
        <f t="shared" si="278"/>
        <v>0</v>
      </c>
      <c r="E219" s="24">
        <f t="shared" si="278"/>
        <v>0</v>
      </c>
      <c r="F219" s="24">
        <f t="shared" si="278"/>
        <v>0</v>
      </c>
      <c r="G219" s="24">
        <f t="shared" si="278"/>
        <v>0</v>
      </c>
      <c r="H219" s="25">
        <f t="shared" si="278"/>
        <v>0</v>
      </c>
      <c r="I219" s="3">
        <f t="shared" si="270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279">SUM(D221)</f>
        <v>0</v>
      </c>
      <c r="E220" s="79">
        <f t="shared" si="279"/>
        <v>5446</v>
      </c>
      <c r="F220" s="79">
        <f t="shared" si="279"/>
        <v>6061</v>
      </c>
      <c r="G220" s="79">
        <f t="shared" si="279"/>
        <v>0</v>
      </c>
      <c r="H220" s="80">
        <f t="shared" si="279"/>
        <v>0</v>
      </c>
      <c r="I220" s="19">
        <f t="shared" si="270"/>
        <v>11507</v>
      </c>
    </row>
    <row r="221" spans="1:9" s="40" customFormat="1" x14ac:dyDescent="0.2">
      <c r="A221" s="36" t="s">
        <v>61</v>
      </c>
      <c r="B221" s="65"/>
      <c r="C221" s="37">
        <f t="shared" ref="C221:H221" si="280">SUM(C222,C223,C224,C225)</f>
        <v>5446</v>
      </c>
      <c r="D221" s="37">
        <f t="shared" si="280"/>
        <v>0</v>
      </c>
      <c r="E221" s="37">
        <f t="shared" si="280"/>
        <v>5446</v>
      </c>
      <c r="F221" s="37">
        <f t="shared" si="280"/>
        <v>6061</v>
      </c>
      <c r="G221" s="37">
        <f t="shared" si="280"/>
        <v>0</v>
      </c>
      <c r="H221" s="38">
        <f t="shared" si="280"/>
        <v>0</v>
      </c>
      <c r="I221" s="39">
        <f t="shared" si="270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270"/>
        <v>5140</v>
      </c>
    </row>
    <row r="223" spans="1:9" hidden="1" x14ac:dyDescent="0.2">
      <c r="A223" s="20" t="s">
        <v>7</v>
      </c>
      <c r="B223" s="95"/>
      <c r="C223" s="21"/>
      <c r="D223" s="21"/>
      <c r="E223" s="21">
        <f t="shared" ref="E223:E224" si="281">SUM(C223,D223)</f>
        <v>0</v>
      </c>
      <c r="F223" s="21"/>
      <c r="G223" s="21"/>
      <c r="H223" s="22"/>
      <c r="I223" s="3">
        <f t="shared" si="270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281"/>
        <v>1497</v>
      </c>
      <c r="F224" s="21">
        <f>ROUND((5170-4019)*0.28,)</f>
        <v>322</v>
      </c>
      <c r="G224" s="21"/>
      <c r="H224" s="22"/>
      <c r="I224" s="3">
        <f t="shared" si="270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282">SUM(D226,D230,D234)</f>
        <v>0</v>
      </c>
      <c r="E225" s="24">
        <f t="shared" si="282"/>
        <v>3742</v>
      </c>
      <c r="F225" s="24">
        <f t="shared" si="282"/>
        <v>806</v>
      </c>
      <c r="G225" s="24">
        <f t="shared" si="282"/>
        <v>0</v>
      </c>
      <c r="H225" s="25">
        <f t="shared" si="282"/>
        <v>0</v>
      </c>
      <c r="I225" s="3">
        <f t="shared" si="270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283">SUM(D227:D229)</f>
        <v>0</v>
      </c>
      <c r="E226" s="24">
        <f t="shared" si="283"/>
        <v>3742</v>
      </c>
      <c r="F226" s="24">
        <f t="shared" si="283"/>
        <v>806</v>
      </c>
      <c r="G226" s="24">
        <f t="shared" si="283"/>
        <v>0</v>
      </c>
      <c r="H226" s="25">
        <f t="shared" si="283"/>
        <v>0</v>
      </c>
      <c r="I226" s="3">
        <f t="shared" si="270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284">SUM(C227,D227)</f>
        <v>3688</v>
      </c>
      <c r="F227" s="21">
        <f>ROUND((5170-4019)*0.7,)</f>
        <v>806</v>
      </c>
      <c r="G227" s="21"/>
      <c r="H227" s="22"/>
      <c r="I227" s="3">
        <f t="shared" si="270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284"/>
        <v>54</v>
      </c>
      <c r="F228" s="21"/>
      <c r="G228" s="21"/>
      <c r="H228" s="22"/>
      <c r="I228" s="3">
        <f t="shared" si="270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284"/>
        <v>0</v>
      </c>
      <c r="F229" s="21"/>
      <c r="G229" s="21"/>
      <c r="H229" s="22"/>
      <c r="I229" s="3">
        <f t="shared" si="270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285">SUM(D231:D233)</f>
        <v>0</v>
      </c>
      <c r="E230" s="24">
        <f t="shared" si="285"/>
        <v>0</v>
      </c>
      <c r="F230" s="24">
        <f t="shared" si="285"/>
        <v>0</v>
      </c>
      <c r="G230" s="24">
        <f t="shared" si="285"/>
        <v>0</v>
      </c>
      <c r="H230" s="25">
        <f t="shared" si="285"/>
        <v>0</v>
      </c>
      <c r="I230" s="3">
        <f t="shared" si="270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286">SUM(C231,D231)</f>
        <v>0</v>
      </c>
      <c r="F231" s="21"/>
      <c r="G231" s="21"/>
      <c r="H231" s="22"/>
      <c r="I231" s="3">
        <f t="shared" si="270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286"/>
        <v>0</v>
      </c>
      <c r="F232" s="21"/>
      <c r="G232" s="21"/>
      <c r="H232" s="22"/>
      <c r="I232" s="3">
        <f t="shared" si="270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286"/>
        <v>0</v>
      </c>
      <c r="F233" s="21"/>
      <c r="G233" s="21"/>
      <c r="H233" s="22"/>
      <c r="I233" s="3">
        <f t="shared" si="270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287">SUM(D235:D237)</f>
        <v>0</v>
      </c>
      <c r="E234" s="24">
        <f t="shared" si="287"/>
        <v>0</v>
      </c>
      <c r="F234" s="24">
        <f t="shared" si="287"/>
        <v>0</v>
      </c>
      <c r="G234" s="24">
        <f t="shared" si="287"/>
        <v>0</v>
      </c>
      <c r="H234" s="25">
        <f t="shared" si="287"/>
        <v>0</v>
      </c>
      <c r="I234" s="3">
        <f t="shared" si="270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288">SUM(C235,D235)</f>
        <v>0</v>
      </c>
      <c r="F235" s="21"/>
      <c r="G235" s="21"/>
      <c r="H235" s="22"/>
      <c r="I235" s="3">
        <f t="shared" si="270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288"/>
        <v>0</v>
      </c>
      <c r="F236" s="21"/>
      <c r="G236" s="21"/>
      <c r="H236" s="22"/>
      <c r="I236" s="3">
        <f t="shared" si="270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288"/>
        <v>0</v>
      </c>
      <c r="F237" s="21"/>
      <c r="G237" s="21"/>
      <c r="H237" s="22"/>
      <c r="I237" s="3">
        <f t="shared" si="270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289">SUM(D239,D242,D265)</f>
        <v>0</v>
      </c>
      <c r="E238" s="37">
        <f t="shared" si="289"/>
        <v>5446</v>
      </c>
      <c r="F238" s="37">
        <f t="shared" si="289"/>
        <v>6061</v>
      </c>
      <c r="G238" s="37">
        <f t="shared" si="289"/>
        <v>0</v>
      </c>
      <c r="H238" s="38">
        <f t="shared" si="289"/>
        <v>0</v>
      </c>
      <c r="I238" s="39">
        <f t="shared" si="270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290">SUM(D240)</f>
        <v>0</v>
      </c>
      <c r="E239" s="24">
        <f t="shared" si="290"/>
        <v>0</v>
      </c>
      <c r="F239" s="24">
        <f t="shared" si="290"/>
        <v>0</v>
      </c>
      <c r="G239" s="24">
        <f t="shared" si="290"/>
        <v>0</v>
      </c>
      <c r="H239" s="25">
        <f t="shared" si="290"/>
        <v>0</v>
      </c>
      <c r="I239" s="3">
        <f t="shared" si="270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270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270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" si="291">SUM(D243,D250,D257)</f>
        <v>0</v>
      </c>
      <c r="E242" s="24">
        <f t="shared" ref="E242" si="292">SUM(E243,E250,E257)</f>
        <v>5446</v>
      </c>
      <c r="F242" s="24">
        <f t="shared" ref="F242" si="293">SUM(F243,F250,F257)</f>
        <v>6061</v>
      </c>
      <c r="G242" s="24">
        <f t="shared" ref="G242" si="294">SUM(G243,G250,G257)</f>
        <v>0</v>
      </c>
      <c r="H242" s="25">
        <f t="shared" ref="H242" si="295">SUM(H243,H250,H257)</f>
        <v>0</v>
      </c>
      <c r="I242" s="3">
        <f t="shared" si="270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296">SUM(D247,D248,D249)</f>
        <v>0</v>
      </c>
      <c r="E243" s="24">
        <f t="shared" si="296"/>
        <v>5446</v>
      </c>
      <c r="F243" s="24">
        <f t="shared" si="296"/>
        <v>6061</v>
      </c>
      <c r="G243" s="24">
        <f t="shared" si="296"/>
        <v>0</v>
      </c>
      <c r="H243" s="25">
        <f t="shared" si="296"/>
        <v>0</v>
      </c>
      <c r="I243" s="3">
        <f t="shared" si="270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270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297">D247+D248+D249-D246</f>
        <v>0</v>
      </c>
      <c r="E245" s="24">
        <f t="shared" si="297"/>
        <v>0</v>
      </c>
      <c r="F245" s="24">
        <f>F247+F248+F249-F246</f>
        <v>0</v>
      </c>
      <c r="G245" s="24">
        <f t="shared" ref="G245:H245" si="298">G247+G248+G249-G246</f>
        <v>0</v>
      </c>
      <c r="H245" s="25">
        <f t="shared" si="298"/>
        <v>0</v>
      </c>
      <c r="I245" s="3">
        <f t="shared" si="270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299">C246+D246</f>
        <v>5446</v>
      </c>
      <c r="F246" s="24">
        <v>6061</v>
      </c>
      <c r="G246" s="24"/>
      <c r="H246" s="25"/>
      <c r="I246" s="3">
        <f t="shared" si="270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299"/>
        <v>1604</v>
      </c>
      <c r="F247" s="21">
        <f>ROUND((5170-4019)*0.3,2)</f>
        <v>345.3</v>
      </c>
      <c r="G247" s="21"/>
      <c r="H247" s="22"/>
      <c r="I247" s="3">
        <f t="shared" si="270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299"/>
        <v>3742</v>
      </c>
      <c r="F248" s="21">
        <f>ROUND((5170-4019)*0.7,2)</f>
        <v>805.7</v>
      </c>
      <c r="G248" s="21"/>
      <c r="H248" s="22"/>
      <c r="I248" s="3">
        <f t="shared" si="270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299"/>
        <v>100</v>
      </c>
      <c r="F249" s="21">
        <f>891+4019</f>
        <v>4910</v>
      </c>
      <c r="G249" s="21"/>
      <c r="H249" s="22"/>
      <c r="I249" s="3">
        <f t="shared" si="270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300">SUM(D254,D255,D256)</f>
        <v>0</v>
      </c>
      <c r="E250" s="24">
        <f t="shared" si="300"/>
        <v>0</v>
      </c>
      <c r="F250" s="24">
        <f t="shared" si="300"/>
        <v>0</v>
      </c>
      <c r="G250" s="24">
        <f t="shared" si="300"/>
        <v>0</v>
      </c>
      <c r="H250" s="25">
        <f t="shared" si="300"/>
        <v>0</v>
      </c>
      <c r="I250" s="3">
        <f t="shared" si="270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270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301">D254+D255+D256-D253</f>
        <v>0</v>
      </c>
      <c r="E252" s="24">
        <f t="shared" si="301"/>
        <v>0</v>
      </c>
      <c r="F252" s="24">
        <f t="shared" si="301"/>
        <v>0</v>
      </c>
      <c r="G252" s="24">
        <f t="shared" si="301"/>
        <v>0</v>
      </c>
      <c r="H252" s="25">
        <f t="shared" si="301"/>
        <v>0</v>
      </c>
      <c r="I252" s="3">
        <f t="shared" si="270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270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302">C254+D254</f>
        <v>0</v>
      </c>
      <c r="F254" s="21"/>
      <c r="G254" s="21"/>
      <c r="H254" s="22"/>
      <c r="I254" s="3">
        <f t="shared" si="270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302"/>
        <v>0</v>
      </c>
      <c r="F255" s="21"/>
      <c r="G255" s="21"/>
      <c r="H255" s="22"/>
      <c r="I255" s="3">
        <f t="shared" si="270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302"/>
        <v>0</v>
      </c>
      <c r="F256" s="21"/>
      <c r="G256" s="21"/>
      <c r="H256" s="22"/>
      <c r="I256" s="3">
        <f t="shared" si="270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303">SUM(D261,D262,D263)</f>
        <v>0</v>
      </c>
      <c r="E257" s="24">
        <f t="shared" si="303"/>
        <v>0</v>
      </c>
      <c r="F257" s="24">
        <f t="shared" si="303"/>
        <v>0</v>
      </c>
      <c r="G257" s="24">
        <f t="shared" si="303"/>
        <v>0</v>
      </c>
      <c r="H257" s="25">
        <f t="shared" si="303"/>
        <v>0</v>
      </c>
      <c r="I257" s="3">
        <f t="shared" si="270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270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" si="304">D261+D262+D263-D260</f>
        <v>0</v>
      </c>
      <c r="E259" s="24">
        <f t="shared" ref="E259" si="305">E261+E262+E263-E260</f>
        <v>0</v>
      </c>
      <c r="F259" s="24">
        <f t="shared" ref="F259" si="306">F261+F262+F263-F260</f>
        <v>0</v>
      </c>
      <c r="G259" s="24">
        <f t="shared" ref="G259" si="307">G261+G262+G263-G260</f>
        <v>0</v>
      </c>
      <c r="H259" s="25">
        <f t="shared" ref="H259" si="308">H261+H262+H263-H260</f>
        <v>0</v>
      </c>
      <c r="I259" s="3">
        <f t="shared" si="270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270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309">C261+D261</f>
        <v>0</v>
      </c>
      <c r="F261" s="21"/>
      <c r="G261" s="21"/>
      <c r="H261" s="22"/>
      <c r="I261" s="3">
        <f t="shared" si="270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309"/>
        <v>0</v>
      </c>
      <c r="F262" s="21"/>
      <c r="G262" s="21"/>
      <c r="H262" s="22"/>
      <c r="I262" s="3">
        <f t="shared" si="270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309"/>
        <v>0</v>
      </c>
      <c r="F263" s="21"/>
      <c r="G263" s="21"/>
      <c r="H263" s="22"/>
      <c r="I263" s="3">
        <f t="shared" si="270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270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270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270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270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270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" si="310">D270</f>
        <v>0</v>
      </c>
      <c r="E269" s="79">
        <f t="shared" ref="E269" si="311">E270</f>
        <v>191</v>
      </c>
      <c r="F269" s="79">
        <f t="shared" ref="F269" si="312">F270</f>
        <v>0</v>
      </c>
      <c r="G269" s="79">
        <f t="shared" ref="G269" si="313">G270</f>
        <v>0</v>
      </c>
      <c r="H269" s="80">
        <f t="shared" ref="H269" si="314">H270</f>
        <v>0</v>
      </c>
      <c r="I269" s="19">
        <f t="shared" si="270"/>
        <v>191</v>
      </c>
    </row>
    <row r="270" spans="1:9" s="40" customFormat="1" x14ac:dyDescent="0.2">
      <c r="A270" s="36" t="s">
        <v>61</v>
      </c>
      <c r="B270" s="65"/>
      <c r="C270" s="37">
        <f t="shared" ref="C270:H270" si="315">SUM(C271,C272,C273,C274)</f>
        <v>191</v>
      </c>
      <c r="D270" s="37">
        <f t="shared" si="315"/>
        <v>0</v>
      </c>
      <c r="E270" s="37">
        <f t="shared" si="315"/>
        <v>191</v>
      </c>
      <c r="F270" s="37">
        <f t="shared" si="315"/>
        <v>0</v>
      </c>
      <c r="G270" s="37">
        <f t="shared" si="315"/>
        <v>0</v>
      </c>
      <c r="H270" s="38">
        <f t="shared" si="315"/>
        <v>0</v>
      </c>
      <c r="I270" s="39">
        <f t="shared" ref="I270:I333" si="316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316"/>
        <v>191</v>
      </c>
    </row>
    <row r="272" spans="1:9" hidden="1" x14ac:dyDescent="0.2">
      <c r="A272" s="20" t="s">
        <v>7</v>
      </c>
      <c r="B272" s="95"/>
      <c r="C272" s="21"/>
      <c r="D272" s="21"/>
      <c r="E272" s="21">
        <f t="shared" ref="E272:E273" si="317">SUM(C272,D272)</f>
        <v>0</v>
      </c>
      <c r="F272" s="21"/>
      <c r="G272" s="21"/>
      <c r="H272" s="22"/>
      <c r="I272" s="3">
        <f t="shared" si="316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317"/>
        <v>0</v>
      </c>
      <c r="F273" s="21"/>
      <c r="G273" s="21"/>
      <c r="H273" s="22"/>
      <c r="I273" s="3">
        <f t="shared" si="316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" si="318">SUM(D275,D279,D283)</f>
        <v>0</v>
      </c>
      <c r="E274" s="24">
        <f t="shared" ref="E274" si="319">SUM(E275,E279,E283)</f>
        <v>0</v>
      </c>
      <c r="F274" s="24">
        <f t="shared" ref="F274" si="320">SUM(F275,F279,F283)</f>
        <v>0</v>
      </c>
      <c r="G274" s="24">
        <f t="shared" ref="G274" si="321">SUM(G275,G279,G283)</f>
        <v>0</v>
      </c>
      <c r="H274" s="25">
        <f t="shared" ref="H274" si="322">SUM(H275,H279,H283)</f>
        <v>0</v>
      </c>
      <c r="I274" s="3">
        <f t="shared" si="316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" si="323">SUM(D276:D278)</f>
        <v>0</v>
      </c>
      <c r="E275" s="24">
        <f t="shared" ref="E275" si="324">SUM(E276:E278)</f>
        <v>0</v>
      </c>
      <c r="F275" s="24">
        <f t="shared" ref="F275" si="325">SUM(F276:F278)</f>
        <v>0</v>
      </c>
      <c r="G275" s="24">
        <f t="shared" ref="G275" si="326">SUM(G276:G278)</f>
        <v>0</v>
      </c>
      <c r="H275" s="25">
        <f t="shared" ref="H275" si="327">SUM(H276:H278)</f>
        <v>0</v>
      </c>
      <c r="I275" s="3">
        <f t="shared" si="316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328">SUM(C276,D276)</f>
        <v>0</v>
      </c>
      <c r="F276" s="21"/>
      <c r="G276" s="21"/>
      <c r="H276" s="22"/>
      <c r="I276" s="3">
        <f t="shared" si="316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328"/>
        <v>0</v>
      </c>
      <c r="F277" s="21"/>
      <c r="G277" s="21"/>
      <c r="H277" s="22"/>
      <c r="I277" s="3">
        <f t="shared" si="316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328"/>
        <v>0</v>
      </c>
      <c r="F278" s="21"/>
      <c r="G278" s="21"/>
      <c r="H278" s="22"/>
      <c r="I278" s="3">
        <f t="shared" si="316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" si="329">SUM(D280:D282)</f>
        <v>0</v>
      </c>
      <c r="E279" s="24">
        <f t="shared" ref="E279" si="330">SUM(E280:E282)</f>
        <v>0</v>
      </c>
      <c r="F279" s="24">
        <f t="shared" ref="F279" si="331">SUM(F280:F282)</f>
        <v>0</v>
      </c>
      <c r="G279" s="24">
        <f t="shared" ref="G279" si="332">SUM(G280:G282)</f>
        <v>0</v>
      </c>
      <c r="H279" s="25">
        <f t="shared" ref="H279" si="333">SUM(H280:H282)</f>
        <v>0</v>
      </c>
      <c r="I279" s="3">
        <f t="shared" si="316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334">SUM(C280,D280)</f>
        <v>0</v>
      </c>
      <c r="F280" s="21"/>
      <c r="G280" s="21"/>
      <c r="H280" s="22"/>
      <c r="I280" s="3">
        <f t="shared" si="316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334"/>
        <v>0</v>
      </c>
      <c r="F281" s="21"/>
      <c r="G281" s="21"/>
      <c r="H281" s="22"/>
      <c r="I281" s="3">
        <f t="shared" si="316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334"/>
        <v>0</v>
      </c>
      <c r="F282" s="21"/>
      <c r="G282" s="21"/>
      <c r="H282" s="22"/>
      <c r="I282" s="3">
        <f t="shared" si="316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" si="335">SUM(D284:D286)</f>
        <v>0</v>
      </c>
      <c r="E283" s="24">
        <f t="shared" ref="E283" si="336">SUM(E284:E286)</f>
        <v>0</v>
      </c>
      <c r="F283" s="24">
        <f t="shared" ref="F283" si="337">SUM(F284:F286)</f>
        <v>0</v>
      </c>
      <c r="G283" s="24">
        <f t="shared" ref="G283" si="338">SUM(G284:G286)</f>
        <v>0</v>
      </c>
      <c r="H283" s="25">
        <f t="shared" ref="H283" si="339">SUM(H284:H286)</f>
        <v>0</v>
      </c>
      <c r="I283" s="3">
        <f t="shared" si="316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340">SUM(C284,D284)</f>
        <v>0</v>
      </c>
      <c r="F284" s="21"/>
      <c r="G284" s="21"/>
      <c r="H284" s="22"/>
      <c r="I284" s="3">
        <f t="shared" si="316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340"/>
        <v>0</v>
      </c>
      <c r="F285" s="21"/>
      <c r="G285" s="21"/>
      <c r="H285" s="22"/>
      <c r="I285" s="3">
        <f t="shared" si="316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340"/>
        <v>0</v>
      </c>
      <c r="F286" s="21"/>
      <c r="G286" s="21"/>
      <c r="H286" s="22"/>
      <c r="I286" s="3">
        <f t="shared" si="316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" si="341">SUM(D288,D291,D314)</f>
        <v>0</v>
      </c>
      <c r="E287" s="37">
        <f t="shared" ref="E287" si="342">SUM(E288,E291,E314)</f>
        <v>191</v>
      </c>
      <c r="F287" s="37">
        <f t="shared" ref="F287" si="343">SUM(F288,F291,F314)</f>
        <v>0</v>
      </c>
      <c r="G287" s="37">
        <f t="shared" ref="G287" si="344">SUM(G288,G291,G314)</f>
        <v>0</v>
      </c>
      <c r="H287" s="38">
        <f t="shared" ref="H287" si="345">SUM(H288,H291,H314)</f>
        <v>0</v>
      </c>
      <c r="I287" s="39">
        <f t="shared" si="316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" si="346">SUM(D289)</f>
        <v>0</v>
      </c>
      <c r="E288" s="24">
        <f t="shared" ref="E288" si="347">SUM(E289)</f>
        <v>2</v>
      </c>
      <c r="F288" s="24">
        <f t="shared" ref="F288" si="348">SUM(F289)</f>
        <v>0</v>
      </c>
      <c r="G288" s="24">
        <f t="shared" ref="G288" si="349">SUM(G289)</f>
        <v>0</v>
      </c>
      <c r="H288" s="25">
        <f t="shared" ref="H288" si="350">SUM(H289)</f>
        <v>0</v>
      </c>
      <c r="I288" s="3">
        <f t="shared" si="316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316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316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" si="351">SUM(D292,D299,D306)</f>
        <v>0</v>
      </c>
      <c r="E291" s="24">
        <f t="shared" ref="E291" si="352">SUM(E292,E299,E306)</f>
        <v>189</v>
      </c>
      <c r="F291" s="24">
        <f t="shared" ref="F291" si="353">SUM(F292,F299,F306)</f>
        <v>0</v>
      </c>
      <c r="G291" s="24">
        <f t="shared" ref="G291" si="354">SUM(G292,G299,G306)</f>
        <v>0</v>
      </c>
      <c r="H291" s="25">
        <f t="shared" ref="H291" si="355">SUM(H292,H299,H306)</f>
        <v>0</v>
      </c>
      <c r="I291" s="3">
        <f t="shared" si="316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356">SUM(D296,D297,D298)</f>
        <v>0</v>
      </c>
      <c r="E292" s="24">
        <f t="shared" si="356"/>
        <v>189</v>
      </c>
      <c r="F292" s="24">
        <f t="shared" si="356"/>
        <v>0</v>
      </c>
      <c r="G292" s="24">
        <f t="shared" si="356"/>
        <v>0</v>
      </c>
      <c r="H292" s="25">
        <f t="shared" si="356"/>
        <v>0</v>
      </c>
      <c r="I292" s="3">
        <f t="shared" si="316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316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" si="357">D296+D297+D298-D295</f>
        <v>0</v>
      </c>
      <c r="E294" s="24">
        <f t="shared" ref="E294" si="358">E296+E297+E298-E295</f>
        <v>189</v>
      </c>
      <c r="F294" s="24">
        <f t="shared" ref="F294" si="359">F296+F297+F298-F295</f>
        <v>0</v>
      </c>
      <c r="G294" s="24">
        <f t="shared" ref="G294" si="360">G296+G297+G298-G295</f>
        <v>0</v>
      </c>
      <c r="H294" s="25">
        <f t="shared" ref="H294" si="361">H296+H297+H298-H295</f>
        <v>0</v>
      </c>
      <c r="I294" s="3">
        <f t="shared" si="316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362">C295+D295</f>
        <v>0</v>
      </c>
      <c r="F295" s="24"/>
      <c r="G295" s="24"/>
      <c r="H295" s="25"/>
      <c r="I295" s="3">
        <f t="shared" si="316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362"/>
        <v>28</v>
      </c>
      <c r="F296" s="21"/>
      <c r="G296" s="21"/>
      <c r="H296" s="22"/>
      <c r="I296" s="3">
        <f t="shared" si="316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362"/>
        <v>161</v>
      </c>
      <c r="F297" s="21"/>
      <c r="G297" s="21"/>
      <c r="H297" s="22"/>
      <c r="I297" s="3">
        <f t="shared" si="316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362"/>
        <v>0</v>
      </c>
      <c r="F298" s="21"/>
      <c r="G298" s="21"/>
      <c r="H298" s="22"/>
      <c r="I298" s="3">
        <f t="shared" si="316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363">SUM(D303,D304,D305)</f>
        <v>0</v>
      </c>
      <c r="E299" s="24">
        <f t="shared" si="363"/>
        <v>0</v>
      </c>
      <c r="F299" s="24">
        <f t="shared" si="363"/>
        <v>0</v>
      </c>
      <c r="G299" s="24">
        <f t="shared" si="363"/>
        <v>0</v>
      </c>
      <c r="H299" s="25">
        <f t="shared" si="363"/>
        <v>0</v>
      </c>
      <c r="I299" s="3">
        <f t="shared" si="316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316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" si="364">D303+D304+D305-D302</f>
        <v>0</v>
      </c>
      <c r="E301" s="24">
        <f t="shared" ref="E301" si="365">E303+E304+E305-E302</f>
        <v>0</v>
      </c>
      <c r="F301" s="24">
        <f t="shared" ref="F301" si="366">F303+F304+F305-F302</f>
        <v>0</v>
      </c>
      <c r="G301" s="24">
        <f t="shared" ref="G301" si="367">G303+G304+G305-G302</f>
        <v>0</v>
      </c>
      <c r="H301" s="25">
        <f t="shared" ref="H301" si="368">H303+H304+H305-H302</f>
        <v>0</v>
      </c>
      <c r="I301" s="3">
        <f t="shared" si="316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" si="369">C302+D302</f>
        <v>0</v>
      </c>
      <c r="F302" s="24"/>
      <c r="G302" s="24"/>
      <c r="H302" s="25"/>
      <c r="I302" s="3">
        <f t="shared" si="316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ref="E303:E305" si="370">C303+D303</f>
        <v>0</v>
      </c>
      <c r="F303" s="21"/>
      <c r="G303" s="21"/>
      <c r="H303" s="22"/>
      <c r="I303" s="3">
        <f t="shared" si="316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370"/>
        <v>0</v>
      </c>
      <c r="F304" s="21"/>
      <c r="G304" s="21"/>
      <c r="H304" s="22"/>
      <c r="I304" s="3">
        <f t="shared" si="316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370"/>
        <v>0</v>
      </c>
      <c r="F305" s="21"/>
      <c r="G305" s="21"/>
      <c r="H305" s="22"/>
      <c r="I305" s="3">
        <f t="shared" si="316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371">SUM(D310,D311,D312)</f>
        <v>0</v>
      </c>
      <c r="E306" s="24">
        <f t="shared" si="371"/>
        <v>0</v>
      </c>
      <c r="F306" s="24">
        <f t="shared" si="371"/>
        <v>0</v>
      </c>
      <c r="G306" s="24">
        <f t="shared" si="371"/>
        <v>0</v>
      </c>
      <c r="H306" s="25">
        <f t="shared" si="371"/>
        <v>0</v>
      </c>
      <c r="I306" s="3">
        <f t="shared" si="316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316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" si="372">D310+D311+D312-D309</f>
        <v>0</v>
      </c>
      <c r="E308" s="24">
        <f t="shared" ref="E308" si="373">E310+E311+E312-E309</f>
        <v>0</v>
      </c>
      <c r="F308" s="24">
        <f t="shared" ref="F308" si="374">F310+F311+F312-F309</f>
        <v>0</v>
      </c>
      <c r="G308" s="24">
        <f t="shared" ref="G308" si="375">G310+G311+G312-G309</f>
        <v>0</v>
      </c>
      <c r="H308" s="25">
        <f t="shared" ref="H308" si="376">H310+H311+H312-H309</f>
        <v>0</v>
      </c>
      <c r="I308" s="3">
        <f t="shared" si="316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" si="377">C309+D309</f>
        <v>0</v>
      </c>
      <c r="F309" s="24"/>
      <c r="G309" s="24"/>
      <c r="H309" s="25"/>
      <c r="I309" s="3">
        <f t="shared" si="316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ref="E310:E312" si="378">C310+D310</f>
        <v>0</v>
      </c>
      <c r="F310" s="21"/>
      <c r="G310" s="21"/>
      <c r="H310" s="22"/>
      <c r="I310" s="3">
        <f t="shared" si="316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378"/>
        <v>0</v>
      </c>
      <c r="F311" s="21"/>
      <c r="G311" s="21"/>
      <c r="H311" s="22"/>
      <c r="I311" s="3">
        <f t="shared" si="316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378"/>
        <v>0</v>
      </c>
      <c r="F312" s="21"/>
      <c r="G312" s="21"/>
      <c r="H312" s="22"/>
      <c r="I312" s="3">
        <f t="shared" si="316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316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316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316"/>
        <v>0</v>
      </c>
    </row>
    <row r="316" spans="1:9" hidden="1" x14ac:dyDescent="0.2">
      <c r="A316" s="26" t="s">
        <v>56</v>
      </c>
      <c r="B316" s="63"/>
      <c r="C316" s="24">
        <f t="shared" ref="C316:H316" si="379">C269-C287</f>
        <v>0</v>
      </c>
      <c r="D316" s="24">
        <f t="shared" si="379"/>
        <v>0</v>
      </c>
      <c r="E316" s="24">
        <f t="shared" si="379"/>
        <v>0</v>
      </c>
      <c r="F316" s="24">
        <f t="shared" si="379"/>
        <v>0</v>
      </c>
      <c r="G316" s="24">
        <f t="shared" si="379"/>
        <v>0</v>
      </c>
      <c r="H316" s="25">
        <f t="shared" si="379"/>
        <v>0</v>
      </c>
      <c r="I316" s="3">
        <f t="shared" si="316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316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316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380">SUM(D349)</f>
        <v>0</v>
      </c>
      <c r="E319" s="29">
        <f t="shared" si="380"/>
        <v>4113</v>
      </c>
      <c r="F319" s="29">
        <f t="shared" si="380"/>
        <v>8235</v>
      </c>
      <c r="G319" s="29">
        <f t="shared" si="380"/>
        <v>0</v>
      </c>
      <c r="H319" s="30">
        <f t="shared" si="380"/>
        <v>0</v>
      </c>
      <c r="I319" s="19">
        <f t="shared" si="316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" si="381">SUM(D321,D324,D347)</f>
        <v>0</v>
      </c>
      <c r="E320" s="34">
        <f t="shared" ref="E320" si="382">SUM(E321,E324,E347)</f>
        <v>4113</v>
      </c>
      <c r="F320" s="34">
        <f t="shared" ref="F320" si="383">SUM(F321,F324,F347)</f>
        <v>8235</v>
      </c>
      <c r="G320" s="34">
        <f t="shared" ref="G320" si="384">SUM(G321,G324,G347)</f>
        <v>0</v>
      </c>
      <c r="H320" s="35">
        <f t="shared" ref="H320" si="385">SUM(H321,H324,H347)</f>
        <v>0</v>
      </c>
      <c r="I320" s="3">
        <f t="shared" si="316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" si="386">SUM(D322)</f>
        <v>0</v>
      </c>
      <c r="E321" s="24">
        <f t="shared" ref="E321" si="387">SUM(E322)</f>
        <v>2</v>
      </c>
      <c r="F321" s="24">
        <f t="shared" ref="F321" si="388">SUM(F322)</f>
        <v>0</v>
      </c>
      <c r="G321" s="24">
        <f t="shared" ref="G321" si="389">SUM(G322)</f>
        <v>0</v>
      </c>
      <c r="H321" s="25">
        <f t="shared" ref="H321" si="390">SUM(H322)</f>
        <v>0</v>
      </c>
      <c r="I321" s="3">
        <f t="shared" si="316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391">F369</f>
        <v>0</v>
      </c>
      <c r="G322" s="21">
        <f t="shared" si="391"/>
        <v>0</v>
      </c>
      <c r="H322" s="22">
        <f t="shared" si="391"/>
        <v>0</v>
      </c>
      <c r="I322" s="3">
        <f t="shared" si="316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316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" si="392">SUM(D325,D332,D339)</f>
        <v>0</v>
      </c>
      <c r="E324" s="24">
        <f t="shared" ref="E324" si="393">SUM(E325,E332,E339)</f>
        <v>4111</v>
      </c>
      <c r="F324" s="24">
        <f t="shared" ref="F324" si="394">SUM(F325,F332,F339)</f>
        <v>8235</v>
      </c>
      <c r="G324" s="24">
        <f t="shared" ref="G324" si="395">SUM(G325,G332,G339)</f>
        <v>0</v>
      </c>
      <c r="H324" s="25">
        <f t="shared" ref="H324" si="396">SUM(H325,H332,H339)</f>
        <v>0</v>
      </c>
      <c r="I324" s="3">
        <f t="shared" si="316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397">SUM(D329,D330,D331)</f>
        <v>0</v>
      </c>
      <c r="E325" s="24">
        <f t="shared" si="397"/>
        <v>4111</v>
      </c>
      <c r="F325" s="24">
        <f t="shared" si="397"/>
        <v>8235</v>
      </c>
      <c r="G325" s="24">
        <f t="shared" si="397"/>
        <v>0</v>
      </c>
      <c r="H325" s="25">
        <f t="shared" si="397"/>
        <v>0</v>
      </c>
      <c r="I325" s="3">
        <f t="shared" si="316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316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" si="398">D329+D330+D331-D328</f>
        <v>0</v>
      </c>
      <c r="E327" s="24">
        <f t="shared" ref="E327" si="399">E329+E330+E331-E328</f>
        <v>0</v>
      </c>
      <c r="F327" s="24">
        <f>F329+F330+F331-F328</f>
        <v>0</v>
      </c>
      <c r="G327" s="24">
        <f t="shared" ref="G327" si="400">G329+G330+G331-G328</f>
        <v>0</v>
      </c>
      <c r="H327" s="25">
        <f t="shared" ref="H327" si="401">H329+H330+H331-H328</f>
        <v>0</v>
      </c>
      <c r="I327" s="3">
        <f t="shared" si="316"/>
        <v>0</v>
      </c>
    </row>
    <row r="328" spans="1:9" x14ac:dyDescent="0.2">
      <c r="A328" s="32" t="s">
        <v>37</v>
      </c>
      <c r="B328" s="59"/>
      <c r="C328" s="24">
        <f t="shared" ref="C328:H328" si="402">C375</f>
        <v>4111</v>
      </c>
      <c r="D328" s="24">
        <f t="shared" si="402"/>
        <v>0</v>
      </c>
      <c r="E328" s="24">
        <f t="shared" si="402"/>
        <v>4111</v>
      </c>
      <c r="F328" s="24">
        <f t="shared" si="402"/>
        <v>8235</v>
      </c>
      <c r="G328" s="24">
        <f t="shared" si="402"/>
        <v>0</v>
      </c>
      <c r="H328" s="25">
        <f t="shared" si="402"/>
        <v>0</v>
      </c>
      <c r="I328" s="3">
        <f t="shared" si="316"/>
        <v>12346</v>
      </c>
    </row>
    <row r="329" spans="1:9" x14ac:dyDescent="0.2">
      <c r="A329" s="20" t="s">
        <v>38</v>
      </c>
      <c r="B329" s="60" t="s">
        <v>39</v>
      </c>
      <c r="C329" s="21">
        <f t="shared" ref="C329:D329" si="403">C376</f>
        <v>638</v>
      </c>
      <c r="D329" s="21">
        <f t="shared" si="403"/>
        <v>0</v>
      </c>
      <c r="E329" s="21">
        <f t="shared" ref="E329:E331" si="404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316"/>
        <v>1915</v>
      </c>
    </row>
    <row r="330" spans="1:9" x14ac:dyDescent="0.2">
      <c r="A330" s="20" t="s">
        <v>40</v>
      </c>
      <c r="B330" s="60" t="s">
        <v>41</v>
      </c>
      <c r="C330" s="21">
        <f t="shared" ref="C330:D330" si="405">C377</f>
        <v>3473</v>
      </c>
      <c r="D330" s="21">
        <f t="shared" si="405"/>
        <v>0</v>
      </c>
      <c r="E330" s="21">
        <f t="shared" si="404"/>
        <v>3473</v>
      </c>
      <c r="F330" s="21">
        <f t="shared" ref="F330:H330" si="406">F377</f>
        <v>6958</v>
      </c>
      <c r="G330" s="21">
        <f t="shared" si="406"/>
        <v>0</v>
      </c>
      <c r="H330" s="22">
        <f t="shared" si="406"/>
        <v>0</v>
      </c>
      <c r="I330" s="3">
        <f t="shared" si="316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ref="C331:D331" si="407">C378</f>
        <v>0</v>
      </c>
      <c r="D331" s="21">
        <f t="shared" si="407"/>
        <v>0</v>
      </c>
      <c r="E331" s="21">
        <f t="shared" si="404"/>
        <v>0</v>
      </c>
      <c r="F331" s="21">
        <f t="shared" ref="F331:H331" si="408">F378</f>
        <v>0</v>
      </c>
      <c r="G331" s="21">
        <f t="shared" si="408"/>
        <v>0</v>
      </c>
      <c r="H331" s="22">
        <f t="shared" si="408"/>
        <v>0</v>
      </c>
      <c r="I331" s="3">
        <f t="shared" si="316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409">SUM(D336,D337,D338)</f>
        <v>0</v>
      </c>
      <c r="E332" s="24">
        <f t="shared" si="409"/>
        <v>0</v>
      </c>
      <c r="F332" s="24">
        <f t="shared" si="409"/>
        <v>0</v>
      </c>
      <c r="G332" s="24">
        <f t="shared" si="409"/>
        <v>0</v>
      </c>
      <c r="H332" s="25">
        <f t="shared" si="409"/>
        <v>0</v>
      </c>
      <c r="I332" s="3">
        <f t="shared" si="316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316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" si="410">D336+D337+D338-D335</f>
        <v>0</v>
      </c>
      <c r="E334" s="24">
        <f t="shared" ref="E334" si="411">E336+E337+E338-E335</f>
        <v>0</v>
      </c>
      <c r="F334" s="24">
        <f t="shared" ref="F334" si="412">F336+F337+F338-F335</f>
        <v>0</v>
      </c>
      <c r="G334" s="24">
        <f t="shared" ref="G334" si="413">G336+G337+G338-G335</f>
        <v>0</v>
      </c>
      <c r="H334" s="25">
        <f t="shared" ref="H334" si="414">H336+H337+H338-H335</f>
        <v>0</v>
      </c>
      <c r="I334" s="3">
        <f t="shared" ref="I334:I397" si="415">SUM(E334:H334)</f>
        <v>0</v>
      </c>
    </row>
    <row r="335" spans="1:9" hidden="1" x14ac:dyDescent="0.2">
      <c r="A335" s="32" t="s">
        <v>37</v>
      </c>
      <c r="B335" s="59"/>
      <c r="C335" s="24">
        <f t="shared" ref="C335:H335" si="416">C382</f>
        <v>0</v>
      </c>
      <c r="D335" s="24">
        <f t="shared" si="416"/>
        <v>0</v>
      </c>
      <c r="E335" s="24">
        <f t="shared" si="416"/>
        <v>0</v>
      </c>
      <c r="F335" s="24">
        <f t="shared" si="416"/>
        <v>0</v>
      </c>
      <c r="G335" s="24">
        <f t="shared" si="416"/>
        <v>0</v>
      </c>
      <c r="H335" s="25">
        <f t="shared" si="416"/>
        <v>0</v>
      </c>
      <c r="I335" s="3">
        <f t="shared" si="415"/>
        <v>0</v>
      </c>
    </row>
    <row r="336" spans="1:9" hidden="1" x14ac:dyDescent="0.2">
      <c r="A336" s="20" t="s">
        <v>38</v>
      </c>
      <c r="B336" s="61" t="s">
        <v>46</v>
      </c>
      <c r="C336" s="21">
        <f t="shared" ref="C336:D336" si="417">C383</f>
        <v>0</v>
      </c>
      <c r="D336" s="21">
        <f t="shared" si="417"/>
        <v>0</v>
      </c>
      <c r="E336" s="21">
        <f t="shared" ref="E336:E338" si="418">C336+D336</f>
        <v>0</v>
      </c>
      <c r="F336" s="21">
        <f t="shared" ref="F336:H336" si="419">F383</f>
        <v>0</v>
      </c>
      <c r="G336" s="21">
        <f t="shared" si="419"/>
        <v>0</v>
      </c>
      <c r="H336" s="22">
        <f t="shared" si="419"/>
        <v>0</v>
      </c>
      <c r="I336" s="3">
        <f t="shared" si="415"/>
        <v>0</v>
      </c>
    </row>
    <row r="337" spans="1:11" hidden="1" x14ac:dyDescent="0.2">
      <c r="A337" s="20" t="s">
        <v>40</v>
      </c>
      <c r="B337" s="61" t="s">
        <v>47</v>
      </c>
      <c r="C337" s="21">
        <f t="shared" ref="C337:D337" si="420">C384</f>
        <v>0</v>
      </c>
      <c r="D337" s="21">
        <f t="shared" si="420"/>
        <v>0</v>
      </c>
      <c r="E337" s="21">
        <f t="shared" si="418"/>
        <v>0</v>
      </c>
      <c r="F337" s="21">
        <f t="shared" ref="F337:H337" si="421">F384</f>
        <v>0</v>
      </c>
      <c r="G337" s="21">
        <f t="shared" si="421"/>
        <v>0</v>
      </c>
      <c r="H337" s="22">
        <f t="shared" si="421"/>
        <v>0</v>
      </c>
      <c r="I337" s="3">
        <f t="shared" si="415"/>
        <v>0</v>
      </c>
    </row>
    <row r="338" spans="1:11" hidden="1" x14ac:dyDescent="0.2">
      <c r="A338" s="20" t="s">
        <v>42</v>
      </c>
      <c r="B338" s="61" t="s">
        <v>48</v>
      </c>
      <c r="C338" s="21">
        <f t="shared" ref="C338:D338" si="422">C385</f>
        <v>0</v>
      </c>
      <c r="D338" s="21">
        <f t="shared" si="422"/>
        <v>0</v>
      </c>
      <c r="E338" s="21">
        <f t="shared" si="418"/>
        <v>0</v>
      </c>
      <c r="F338" s="21">
        <f t="shared" ref="F338:H338" si="423">F385</f>
        <v>0</v>
      </c>
      <c r="G338" s="21">
        <f t="shared" si="423"/>
        <v>0</v>
      </c>
      <c r="H338" s="22">
        <f t="shared" si="423"/>
        <v>0</v>
      </c>
      <c r="I338" s="3">
        <f t="shared" si="415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424">SUM(D343,D344,D345)</f>
        <v>0</v>
      </c>
      <c r="E339" s="24">
        <f t="shared" si="424"/>
        <v>0</v>
      </c>
      <c r="F339" s="24">
        <f t="shared" si="424"/>
        <v>0</v>
      </c>
      <c r="G339" s="24">
        <f t="shared" si="424"/>
        <v>0</v>
      </c>
      <c r="H339" s="25">
        <f t="shared" si="424"/>
        <v>0</v>
      </c>
      <c r="I339" s="3">
        <f t="shared" si="415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415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" si="425">D343+D344+D345-D342</f>
        <v>0</v>
      </c>
      <c r="E341" s="24">
        <f t="shared" ref="E341" si="426">E343+E344+E345-E342</f>
        <v>0</v>
      </c>
      <c r="F341" s="24">
        <f t="shared" ref="F341" si="427">F343+F344+F345-F342</f>
        <v>0</v>
      </c>
      <c r="G341" s="24">
        <f t="shared" ref="G341" si="428">G343+G344+G345-G342</f>
        <v>0</v>
      </c>
      <c r="H341" s="25">
        <f t="shared" ref="H341" si="429">H343+H344+H345-H342</f>
        <v>0</v>
      </c>
      <c r="I341" s="3">
        <f t="shared" si="415"/>
        <v>0</v>
      </c>
    </row>
    <row r="342" spans="1:11" hidden="1" x14ac:dyDescent="0.2">
      <c r="A342" s="32" t="s">
        <v>37</v>
      </c>
      <c r="B342" s="59"/>
      <c r="C342" s="24">
        <f t="shared" ref="C342:H342" si="430">C389</f>
        <v>0</v>
      </c>
      <c r="D342" s="24">
        <f t="shared" si="430"/>
        <v>0</v>
      </c>
      <c r="E342" s="24">
        <f t="shared" si="430"/>
        <v>0</v>
      </c>
      <c r="F342" s="24">
        <f t="shared" si="430"/>
        <v>0</v>
      </c>
      <c r="G342" s="24">
        <f t="shared" si="430"/>
        <v>0</v>
      </c>
      <c r="H342" s="25">
        <f t="shared" si="430"/>
        <v>0</v>
      </c>
      <c r="I342" s="3">
        <f t="shared" si="415"/>
        <v>0</v>
      </c>
    </row>
    <row r="343" spans="1:11" hidden="1" x14ac:dyDescent="0.2">
      <c r="A343" s="20" t="s">
        <v>38</v>
      </c>
      <c r="B343" s="61" t="s">
        <v>51</v>
      </c>
      <c r="C343" s="21">
        <f t="shared" ref="C343:D343" si="431">C390</f>
        <v>0</v>
      </c>
      <c r="D343" s="21">
        <f t="shared" si="431"/>
        <v>0</v>
      </c>
      <c r="E343" s="21">
        <f t="shared" ref="E343:E345" si="432">C343+D343</f>
        <v>0</v>
      </c>
      <c r="F343" s="21">
        <f t="shared" ref="F343:H343" si="433">F390</f>
        <v>0</v>
      </c>
      <c r="G343" s="21">
        <f t="shared" si="433"/>
        <v>0</v>
      </c>
      <c r="H343" s="22">
        <f t="shared" si="433"/>
        <v>0</v>
      </c>
      <c r="I343" s="3">
        <f t="shared" si="415"/>
        <v>0</v>
      </c>
    </row>
    <row r="344" spans="1:11" hidden="1" x14ac:dyDescent="0.2">
      <c r="A344" s="20" t="s">
        <v>40</v>
      </c>
      <c r="B344" s="61" t="s">
        <v>52</v>
      </c>
      <c r="C344" s="21">
        <f t="shared" ref="C344:D344" si="434">C391</f>
        <v>0</v>
      </c>
      <c r="D344" s="21">
        <f t="shared" si="434"/>
        <v>0</v>
      </c>
      <c r="E344" s="21">
        <f t="shared" si="432"/>
        <v>0</v>
      </c>
      <c r="F344" s="21">
        <f t="shared" ref="F344:H344" si="435">F391</f>
        <v>0</v>
      </c>
      <c r="G344" s="21">
        <f t="shared" si="435"/>
        <v>0</v>
      </c>
      <c r="H344" s="22">
        <f t="shared" si="435"/>
        <v>0</v>
      </c>
      <c r="I344" s="3">
        <f t="shared" si="415"/>
        <v>0</v>
      </c>
    </row>
    <row r="345" spans="1:11" hidden="1" x14ac:dyDescent="0.2">
      <c r="A345" s="20" t="s">
        <v>42</v>
      </c>
      <c r="B345" s="61" t="s">
        <v>53</v>
      </c>
      <c r="C345" s="21">
        <f t="shared" ref="C345:D345" si="436">C392</f>
        <v>0</v>
      </c>
      <c r="D345" s="21">
        <f t="shared" si="436"/>
        <v>0</v>
      </c>
      <c r="E345" s="21">
        <f t="shared" si="432"/>
        <v>0</v>
      </c>
      <c r="F345" s="21">
        <f t="shared" ref="F345:H345" si="437">F392</f>
        <v>0</v>
      </c>
      <c r="G345" s="21">
        <f t="shared" si="437"/>
        <v>0</v>
      </c>
      <c r="H345" s="22">
        <f t="shared" si="437"/>
        <v>0</v>
      </c>
      <c r="I345" s="3">
        <f t="shared" si="415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415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438">C394</f>
        <v>0</v>
      </c>
      <c r="D347" s="24">
        <f t="shared" si="438"/>
        <v>0</v>
      </c>
      <c r="E347" s="24">
        <f>C347+D347</f>
        <v>0</v>
      </c>
      <c r="F347" s="24">
        <f t="shared" ref="F347:H347" si="439">F394</f>
        <v>0</v>
      </c>
      <c r="G347" s="24">
        <f t="shared" si="439"/>
        <v>0</v>
      </c>
      <c r="H347" s="25">
        <f t="shared" si="439"/>
        <v>0</v>
      </c>
      <c r="I347" s="3">
        <f t="shared" si="415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415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" si="440">D350</f>
        <v>0</v>
      </c>
      <c r="E349" s="79">
        <f t="shared" ref="E349" si="441">E350</f>
        <v>4113</v>
      </c>
      <c r="F349" s="79">
        <f t="shared" ref="F349" si="442">F350</f>
        <v>8235</v>
      </c>
      <c r="G349" s="79">
        <f t="shared" ref="G349" si="443">G350</f>
        <v>0</v>
      </c>
      <c r="H349" s="80">
        <f t="shared" ref="H349" si="444">H350</f>
        <v>0</v>
      </c>
      <c r="I349" s="19">
        <f t="shared" si="415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445">SUM(C351,C352,C353,C354)</f>
        <v>4113</v>
      </c>
      <c r="D350" s="37">
        <f t="shared" si="445"/>
        <v>0</v>
      </c>
      <c r="E350" s="37">
        <f t="shared" si="445"/>
        <v>4113</v>
      </c>
      <c r="F350" s="37">
        <f t="shared" si="445"/>
        <v>8235</v>
      </c>
      <c r="G350" s="37">
        <f t="shared" si="445"/>
        <v>0</v>
      </c>
      <c r="H350" s="38">
        <f t="shared" si="445"/>
        <v>0</v>
      </c>
      <c r="I350" s="39">
        <f t="shared" si="415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415"/>
        <v>1715</v>
      </c>
      <c r="K351" s="2">
        <v>2.5899999999999999E-2</v>
      </c>
    </row>
    <row r="352" spans="1:11" hidden="1" x14ac:dyDescent="0.2">
      <c r="A352" s="20" t="s">
        <v>7</v>
      </c>
      <c r="B352" s="95"/>
      <c r="C352" s="21"/>
      <c r="D352" s="21"/>
      <c r="E352" s="21">
        <f t="shared" ref="E352:E353" si="446">SUM(C352,D352)</f>
        <v>0</v>
      </c>
      <c r="F352" s="21"/>
      <c r="G352" s="21"/>
      <c r="H352" s="22"/>
      <c r="I352" s="3">
        <f t="shared" si="415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446"/>
        <v>346</v>
      </c>
      <c r="F353" s="21">
        <f>ROUND(8235*K353,)</f>
        <v>1064</v>
      </c>
      <c r="G353" s="21"/>
      <c r="H353" s="22"/>
      <c r="I353" s="3">
        <f t="shared" si="415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" si="447">SUM(D355,D359,D363)</f>
        <v>0</v>
      </c>
      <c r="E354" s="24">
        <f t="shared" ref="E354:F354" si="448">SUM(E355,E359,E363)</f>
        <v>2265</v>
      </c>
      <c r="F354" s="24">
        <f t="shared" si="448"/>
        <v>6958</v>
      </c>
      <c r="G354" s="24">
        <f t="shared" ref="G354" si="449">SUM(G355,G359,G363)</f>
        <v>0</v>
      </c>
      <c r="H354" s="25">
        <f t="shared" ref="H354" si="450">SUM(H355,H359,H363)</f>
        <v>0</v>
      </c>
      <c r="I354" s="3">
        <f t="shared" si="415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" si="451">SUM(D356:D358)</f>
        <v>0</v>
      </c>
      <c r="E355" s="24">
        <f t="shared" ref="E355:F355" si="452">SUM(E356:E358)</f>
        <v>2265</v>
      </c>
      <c r="F355" s="24">
        <f t="shared" si="452"/>
        <v>6958</v>
      </c>
      <c r="G355" s="24">
        <f t="shared" ref="G355" si="453">SUM(G356:G358)</f>
        <v>0</v>
      </c>
      <c r="H355" s="25">
        <f t="shared" ref="H355" si="454">SUM(H356:H358)</f>
        <v>0</v>
      </c>
      <c r="I355" s="3">
        <f t="shared" si="415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455">SUM(C356,D356)</f>
        <v>2265</v>
      </c>
      <c r="F356" s="21">
        <f>ROUND(8235*K355,)</f>
        <v>6958</v>
      </c>
      <c r="G356" s="21"/>
      <c r="H356" s="22"/>
      <c r="I356" s="3">
        <f t="shared" si="415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455"/>
        <v>0</v>
      </c>
      <c r="F357" s="21"/>
      <c r="G357" s="21"/>
      <c r="H357" s="22"/>
      <c r="I357" s="3">
        <f t="shared" si="415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455"/>
        <v>0</v>
      </c>
      <c r="F358" s="21"/>
      <c r="G358" s="21"/>
      <c r="H358" s="22"/>
      <c r="I358" s="3">
        <f t="shared" si="415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" si="456">SUM(D360:D362)</f>
        <v>0</v>
      </c>
      <c r="E359" s="24">
        <f t="shared" ref="E359" si="457">SUM(E360:E362)</f>
        <v>0</v>
      </c>
      <c r="F359" s="24">
        <f t="shared" ref="F359" si="458">SUM(F360:F362)</f>
        <v>0</v>
      </c>
      <c r="G359" s="24">
        <f t="shared" ref="G359" si="459">SUM(G360:G362)</f>
        <v>0</v>
      </c>
      <c r="H359" s="25">
        <f t="shared" ref="H359" si="460">SUM(H360:H362)</f>
        <v>0</v>
      </c>
      <c r="I359" s="3">
        <f t="shared" si="415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461">SUM(C360,D360)</f>
        <v>0</v>
      </c>
      <c r="F360" s="21"/>
      <c r="G360" s="21"/>
      <c r="H360" s="22"/>
      <c r="I360" s="3">
        <f t="shared" si="415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461"/>
        <v>0</v>
      </c>
      <c r="F361" s="21"/>
      <c r="G361" s="21"/>
      <c r="H361" s="22"/>
      <c r="I361" s="3">
        <f t="shared" si="415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461"/>
        <v>0</v>
      </c>
      <c r="F362" s="21"/>
      <c r="G362" s="21"/>
      <c r="H362" s="22"/>
      <c r="I362" s="3">
        <f t="shared" si="415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" si="462">SUM(D364:D366)</f>
        <v>0</v>
      </c>
      <c r="E363" s="24">
        <f t="shared" ref="E363" si="463">SUM(E364:E366)</f>
        <v>0</v>
      </c>
      <c r="F363" s="24">
        <f t="shared" ref="F363" si="464">SUM(F364:F366)</f>
        <v>0</v>
      </c>
      <c r="G363" s="24">
        <f t="shared" ref="G363" si="465">SUM(G364:G366)</f>
        <v>0</v>
      </c>
      <c r="H363" s="25">
        <f t="shared" ref="H363" si="466">SUM(H364:H366)</f>
        <v>0</v>
      </c>
      <c r="I363" s="3">
        <f t="shared" si="415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467">SUM(C364,D364)</f>
        <v>0</v>
      </c>
      <c r="F364" s="21"/>
      <c r="G364" s="21"/>
      <c r="H364" s="22"/>
      <c r="I364" s="3">
        <f t="shared" si="415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467"/>
        <v>0</v>
      </c>
      <c r="F365" s="21"/>
      <c r="G365" s="21"/>
      <c r="H365" s="22"/>
      <c r="I365" s="3">
        <f t="shared" si="415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467"/>
        <v>0</v>
      </c>
      <c r="F366" s="21"/>
      <c r="G366" s="21"/>
      <c r="H366" s="22"/>
      <c r="I366" s="3">
        <f t="shared" si="415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" si="468">SUM(D368,D371,D394)</f>
        <v>0</v>
      </c>
      <c r="E367" s="37">
        <f t="shared" ref="E367" si="469">SUM(E368,E371,E394)</f>
        <v>4113</v>
      </c>
      <c r="F367" s="37">
        <f t="shared" ref="F367" si="470">SUM(F368,F371,F394)</f>
        <v>8235</v>
      </c>
      <c r="G367" s="37">
        <f t="shared" ref="G367" si="471">SUM(G368,G371,G394)</f>
        <v>0</v>
      </c>
      <c r="H367" s="38">
        <f t="shared" ref="H367" si="472">SUM(H368,H371,H394)</f>
        <v>0</v>
      </c>
      <c r="I367" s="39">
        <f t="shared" si="415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" si="473">SUM(D369)</f>
        <v>0</v>
      </c>
      <c r="E368" s="24">
        <f t="shared" ref="E368" si="474">SUM(E369)</f>
        <v>2</v>
      </c>
      <c r="F368" s="24">
        <f t="shared" ref="F368" si="475">SUM(F369)</f>
        <v>0</v>
      </c>
      <c r="G368" s="24">
        <f t="shared" ref="G368" si="476">SUM(G369)</f>
        <v>0</v>
      </c>
      <c r="H368" s="25">
        <f t="shared" ref="H368" si="477">SUM(H369)</f>
        <v>0</v>
      </c>
      <c r="I368" s="3">
        <f t="shared" si="415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415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415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" si="478">SUM(D372,D379,D386)</f>
        <v>0</v>
      </c>
      <c r="E371" s="24">
        <f t="shared" ref="E371" si="479">SUM(E372,E379,E386)</f>
        <v>4111</v>
      </c>
      <c r="F371" s="24">
        <f t="shared" ref="F371" si="480">SUM(F372,F379,F386)</f>
        <v>8235</v>
      </c>
      <c r="G371" s="24">
        <f t="shared" ref="G371" si="481">SUM(G372,G379,G386)</f>
        <v>0</v>
      </c>
      <c r="H371" s="25">
        <f t="shared" ref="H371" si="482">SUM(H372,H379,H386)</f>
        <v>0</v>
      </c>
      <c r="I371" s="3">
        <f t="shared" si="415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483">SUM(D376,D377,D378)</f>
        <v>0</v>
      </c>
      <c r="E372" s="24">
        <f t="shared" si="483"/>
        <v>4111</v>
      </c>
      <c r="F372" s="24">
        <f t="shared" si="483"/>
        <v>8235</v>
      </c>
      <c r="G372" s="24">
        <f t="shared" si="483"/>
        <v>0</v>
      </c>
      <c r="H372" s="25">
        <f t="shared" si="483"/>
        <v>0</v>
      </c>
      <c r="I372" s="3">
        <f t="shared" si="415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415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" si="484">D376+D377+D378-D375</f>
        <v>0</v>
      </c>
      <c r="E374" s="24">
        <f t="shared" ref="E374" si="485">E376+E377+E378-E375</f>
        <v>0</v>
      </c>
      <c r="F374" s="24">
        <f t="shared" ref="F374" si="486">F376+F377+F378-F375</f>
        <v>0</v>
      </c>
      <c r="G374" s="24">
        <f t="shared" ref="G374" si="487">G376+G377+G378-G375</f>
        <v>0</v>
      </c>
      <c r="H374" s="25">
        <f t="shared" ref="H374" si="488">H376+H377+H378-H375</f>
        <v>0</v>
      </c>
      <c r="I374" s="3">
        <f t="shared" si="415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489">C375+D375</f>
        <v>4111</v>
      </c>
      <c r="F375" s="24">
        <v>8235</v>
      </c>
      <c r="G375" s="24"/>
      <c r="H375" s="25"/>
      <c r="I375" s="3">
        <f t="shared" si="415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489"/>
        <v>638</v>
      </c>
      <c r="F376" s="21">
        <f>ROUND(8235*(J376+K376),)</f>
        <v>1277</v>
      </c>
      <c r="G376" s="21"/>
      <c r="H376" s="22"/>
      <c r="I376" s="3">
        <f t="shared" si="415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489"/>
        <v>3473</v>
      </c>
      <c r="F377" s="21">
        <f>ROUND(8235*(J377+K377),)</f>
        <v>6958</v>
      </c>
      <c r="G377" s="21"/>
      <c r="H377" s="22"/>
      <c r="I377" s="3">
        <f t="shared" si="415"/>
        <v>10431</v>
      </c>
      <c r="J377" s="2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489"/>
        <v>0</v>
      </c>
      <c r="F378" s="21"/>
      <c r="G378" s="21"/>
      <c r="H378" s="22"/>
      <c r="I378" s="3">
        <f t="shared" si="415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490">SUM(D383,D384,D385)</f>
        <v>0</v>
      </c>
      <c r="E379" s="24">
        <f t="shared" si="490"/>
        <v>0</v>
      </c>
      <c r="F379" s="24">
        <f t="shared" si="490"/>
        <v>0</v>
      </c>
      <c r="G379" s="24">
        <f t="shared" si="490"/>
        <v>0</v>
      </c>
      <c r="H379" s="25">
        <f t="shared" si="490"/>
        <v>0</v>
      </c>
      <c r="I379" s="3">
        <f t="shared" si="415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415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" si="491">D383+D384+D385-D382</f>
        <v>0</v>
      </c>
      <c r="E381" s="24">
        <f t="shared" ref="E381" si="492">E383+E384+E385-E382</f>
        <v>0</v>
      </c>
      <c r="F381" s="24">
        <f t="shared" ref="F381" si="493">F383+F384+F385-F382</f>
        <v>0</v>
      </c>
      <c r="G381" s="24">
        <f t="shared" ref="G381" si="494">G383+G384+G385-G382</f>
        <v>0</v>
      </c>
      <c r="H381" s="25">
        <f t="shared" ref="H381" si="495">H383+H384+H385-H382</f>
        <v>0</v>
      </c>
      <c r="I381" s="3">
        <f t="shared" si="415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" si="496">C382+D382</f>
        <v>0</v>
      </c>
      <c r="F382" s="24"/>
      <c r="G382" s="24"/>
      <c r="H382" s="25"/>
      <c r="I382" s="3">
        <f t="shared" si="415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ref="E383:E385" si="497">C383+D383</f>
        <v>0</v>
      </c>
      <c r="F383" s="21"/>
      <c r="G383" s="21"/>
      <c r="H383" s="22"/>
      <c r="I383" s="3">
        <f t="shared" si="415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497"/>
        <v>0</v>
      </c>
      <c r="F384" s="21"/>
      <c r="G384" s="21"/>
      <c r="H384" s="22"/>
      <c r="I384" s="3">
        <f t="shared" si="415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497"/>
        <v>0</v>
      </c>
      <c r="F385" s="21"/>
      <c r="G385" s="21"/>
      <c r="H385" s="22"/>
      <c r="I385" s="3">
        <f t="shared" si="415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498">SUM(D390,D391,D392)</f>
        <v>0</v>
      </c>
      <c r="E386" s="24">
        <f t="shared" si="498"/>
        <v>0</v>
      </c>
      <c r="F386" s="24">
        <f t="shared" si="498"/>
        <v>0</v>
      </c>
      <c r="G386" s="24">
        <f t="shared" si="498"/>
        <v>0</v>
      </c>
      <c r="H386" s="25">
        <f t="shared" si="498"/>
        <v>0</v>
      </c>
      <c r="I386" s="3">
        <f t="shared" si="415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415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" si="499">D390+D391+D392-D389</f>
        <v>0</v>
      </c>
      <c r="E388" s="24">
        <f t="shared" ref="E388" si="500">E390+E391+E392-E389</f>
        <v>0</v>
      </c>
      <c r="F388" s="24">
        <f t="shared" ref="F388" si="501">F390+F391+F392-F389</f>
        <v>0</v>
      </c>
      <c r="G388" s="24">
        <f t="shared" ref="G388" si="502">G390+G391+G392-G389</f>
        <v>0</v>
      </c>
      <c r="H388" s="25">
        <f t="shared" ref="H388" si="503">H390+H391+H392-H389</f>
        <v>0</v>
      </c>
      <c r="I388" s="3">
        <f t="shared" si="415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" si="504">C389+D389</f>
        <v>0</v>
      </c>
      <c r="F389" s="24"/>
      <c r="G389" s="24"/>
      <c r="H389" s="25"/>
      <c r="I389" s="3">
        <f t="shared" si="415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ref="E390:E392" si="505">C390+D390</f>
        <v>0</v>
      </c>
      <c r="F390" s="21"/>
      <c r="G390" s="21"/>
      <c r="H390" s="22"/>
      <c r="I390" s="3">
        <f t="shared" si="415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505"/>
        <v>0</v>
      </c>
      <c r="F391" s="21"/>
      <c r="G391" s="21"/>
      <c r="H391" s="22"/>
      <c r="I391" s="3">
        <f t="shared" si="415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505"/>
        <v>0</v>
      </c>
      <c r="F392" s="21"/>
      <c r="G392" s="21"/>
      <c r="H392" s="22"/>
      <c r="I392" s="3">
        <f t="shared" si="415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415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415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415"/>
        <v>0</v>
      </c>
    </row>
    <row r="396" spans="1:9" hidden="1" x14ac:dyDescent="0.2">
      <c r="A396" s="26" t="s">
        <v>56</v>
      </c>
      <c r="B396" s="63"/>
      <c r="C396" s="24">
        <f t="shared" ref="C396:H396" si="506">C349-C367</f>
        <v>0</v>
      </c>
      <c r="D396" s="24">
        <f t="shared" si="506"/>
        <v>0</v>
      </c>
      <c r="E396" s="24">
        <f t="shared" si="506"/>
        <v>0</v>
      </c>
      <c r="F396" s="24">
        <f t="shared" si="506"/>
        <v>0</v>
      </c>
      <c r="G396" s="24">
        <f t="shared" si="506"/>
        <v>0</v>
      </c>
      <c r="H396" s="25">
        <f t="shared" si="506"/>
        <v>0</v>
      </c>
      <c r="I396" s="3">
        <f t="shared" si="415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415"/>
        <v>0</v>
      </c>
    </row>
    <row r="398" spans="1:9" x14ac:dyDescent="0.2">
      <c r="A398" s="88" t="s">
        <v>83</v>
      </c>
      <c r="B398" s="99" t="s">
        <v>4</v>
      </c>
      <c r="C398" s="89">
        <f t="shared" ref="C398:H398" si="507">SUM(C428,C477,C525,C574)</f>
        <v>8000</v>
      </c>
      <c r="D398" s="89">
        <f t="shared" si="507"/>
        <v>0</v>
      </c>
      <c r="E398" s="89">
        <f t="shared" si="507"/>
        <v>8000</v>
      </c>
      <c r="F398" s="89">
        <f t="shared" si="507"/>
        <v>3626</v>
      </c>
      <c r="G398" s="89">
        <f t="shared" si="507"/>
        <v>0</v>
      </c>
      <c r="H398" s="90">
        <f t="shared" si="507"/>
        <v>0</v>
      </c>
      <c r="I398" s="3">
        <f t="shared" ref="I398:I461" si="508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" si="509">SUM(D400,D403,D426)</f>
        <v>0</v>
      </c>
      <c r="E399" s="34">
        <f t="shared" ref="E399" si="510">SUM(E400,E403,E426)</f>
        <v>8000</v>
      </c>
      <c r="F399" s="34">
        <f t="shared" ref="F399" si="511">SUM(F400,F403,F426)</f>
        <v>3626</v>
      </c>
      <c r="G399" s="34">
        <f t="shared" ref="G399" si="512">SUM(G400,G403,G426)</f>
        <v>0</v>
      </c>
      <c r="H399" s="35">
        <f t="shared" ref="H399" si="513">SUM(H400,H403,H426)</f>
        <v>0</v>
      </c>
      <c r="I399" s="3">
        <f t="shared" si="508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" si="514">SUM(D401)</f>
        <v>0</v>
      </c>
      <c r="E400" s="24">
        <f t="shared" ref="E400" si="515">SUM(E401)</f>
        <v>0</v>
      </c>
      <c r="F400" s="24">
        <f t="shared" ref="F400" si="516">SUM(F401)</f>
        <v>0</v>
      </c>
      <c r="G400" s="24">
        <f t="shared" ref="G400" si="517">SUM(G401)</f>
        <v>0</v>
      </c>
      <c r="H400" s="25">
        <f t="shared" ref="H400" si="518">SUM(H401)</f>
        <v>0</v>
      </c>
      <c r="I400" s="3">
        <f t="shared" si="508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508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508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" si="519">SUM(D404,D411,D418)</f>
        <v>0</v>
      </c>
      <c r="E403" s="24">
        <f t="shared" ref="E403" si="520">SUM(E404,E411,E418)</f>
        <v>8000</v>
      </c>
      <c r="F403" s="24">
        <f t="shared" ref="F403" si="521">SUM(F404,F411,F418)</f>
        <v>3626</v>
      </c>
      <c r="G403" s="24">
        <f t="shared" ref="G403" si="522">SUM(G404,G411,G418)</f>
        <v>0</v>
      </c>
      <c r="H403" s="25">
        <f t="shared" ref="H403" si="523">SUM(H404,H411,H418)</f>
        <v>0</v>
      </c>
      <c r="I403" s="3">
        <f t="shared" si="508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524">SUM(D408,D409,D410)</f>
        <v>0</v>
      </c>
      <c r="E404" s="24">
        <f t="shared" si="524"/>
        <v>4000</v>
      </c>
      <c r="F404" s="24">
        <f t="shared" si="524"/>
        <v>3626</v>
      </c>
      <c r="G404" s="24">
        <f t="shared" si="524"/>
        <v>0</v>
      </c>
      <c r="H404" s="25">
        <f t="shared" si="524"/>
        <v>0</v>
      </c>
      <c r="I404" s="3">
        <f t="shared" si="508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508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" si="525">D408+D409+D410-D407</f>
        <v>0</v>
      </c>
      <c r="E406" s="24">
        <f t="shared" ref="E406" si="526">E408+E409+E410-E407</f>
        <v>0</v>
      </c>
      <c r="F406" s="24">
        <f t="shared" ref="F406" si="527">F408+F409+F410-F407</f>
        <v>0</v>
      </c>
      <c r="G406" s="24">
        <f t="shared" ref="G406" si="528">G408+G409+G410-G407</f>
        <v>0</v>
      </c>
      <c r="H406" s="25">
        <f t="shared" ref="H406" si="529">H408+H409+H410-H407</f>
        <v>0</v>
      </c>
      <c r="I406" s="3">
        <f t="shared" si="508"/>
        <v>0</v>
      </c>
    </row>
    <row r="407" spans="1:9" x14ac:dyDescent="0.2">
      <c r="A407" s="32" t="s">
        <v>37</v>
      </c>
      <c r="B407" s="59"/>
      <c r="C407" s="24">
        <f t="shared" ref="C407:H407" si="530">SUM(C454,C503,C551,C600)</f>
        <v>4000</v>
      </c>
      <c r="D407" s="24">
        <f t="shared" si="530"/>
        <v>0</v>
      </c>
      <c r="E407" s="24">
        <f t="shared" si="530"/>
        <v>4000</v>
      </c>
      <c r="F407" s="24">
        <f t="shared" si="530"/>
        <v>3626</v>
      </c>
      <c r="G407" s="24">
        <f t="shared" si="530"/>
        <v>0</v>
      </c>
      <c r="H407" s="25">
        <f t="shared" si="530"/>
        <v>0</v>
      </c>
      <c r="I407" s="3">
        <f t="shared" si="508"/>
        <v>7626</v>
      </c>
    </row>
    <row r="408" spans="1:9" x14ac:dyDescent="0.2">
      <c r="A408" s="20" t="s">
        <v>38</v>
      </c>
      <c r="B408" s="60" t="s">
        <v>39</v>
      </c>
      <c r="C408" s="21">
        <f t="shared" ref="C408:D410" si="531">SUM(C455,C504,C552,C601)</f>
        <v>711</v>
      </c>
      <c r="D408" s="21">
        <f t="shared" si="531"/>
        <v>0</v>
      </c>
      <c r="E408" s="21">
        <f t="shared" ref="E408:E410" si="532">C408+D408</f>
        <v>711</v>
      </c>
      <c r="F408" s="21">
        <f t="shared" ref="F408:H410" si="533">SUM(F455,F504,F552,F601)</f>
        <v>644</v>
      </c>
      <c r="G408" s="21">
        <f t="shared" si="533"/>
        <v>0</v>
      </c>
      <c r="H408" s="22">
        <f t="shared" si="533"/>
        <v>0</v>
      </c>
      <c r="I408" s="3">
        <f t="shared" si="508"/>
        <v>1355</v>
      </c>
    </row>
    <row r="409" spans="1:9" x14ac:dyDescent="0.2">
      <c r="A409" s="20" t="s">
        <v>40</v>
      </c>
      <c r="B409" s="60" t="s">
        <v>41</v>
      </c>
      <c r="C409" s="21">
        <f t="shared" si="531"/>
        <v>1658.6</v>
      </c>
      <c r="D409" s="21">
        <f t="shared" si="531"/>
        <v>0</v>
      </c>
      <c r="E409" s="21">
        <f t="shared" si="532"/>
        <v>1658.6</v>
      </c>
      <c r="F409" s="21">
        <f t="shared" si="533"/>
        <v>1504</v>
      </c>
      <c r="G409" s="21">
        <f t="shared" si="533"/>
        <v>0</v>
      </c>
      <c r="H409" s="22">
        <f t="shared" si="533"/>
        <v>0</v>
      </c>
      <c r="I409" s="3">
        <f t="shared" si="508"/>
        <v>3162.6</v>
      </c>
    </row>
    <row r="410" spans="1:9" x14ac:dyDescent="0.2">
      <c r="A410" s="20" t="s">
        <v>42</v>
      </c>
      <c r="B410" s="61" t="s">
        <v>43</v>
      </c>
      <c r="C410" s="21">
        <f t="shared" si="531"/>
        <v>1630.4</v>
      </c>
      <c r="D410" s="21">
        <f t="shared" si="531"/>
        <v>0</v>
      </c>
      <c r="E410" s="21">
        <f t="shared" si="532"/>
        <v>1630.4</v>
      </c>
      <c r="F410" s="21">
        <f t="shared" si="533"/>
        <v>1478</v>
      </c>
      <c r="G410" s="21">
        <f t="shared" si="533"/>
        <v>0</v>
      </c>
      <c r="H410" s="22">
        <f t="shared" si="533"/>
        <v>0</v>
      </c>
      <c r="I410" s="3">
        <f t="shared" si="508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534">SUM(D415,D416,D417)</f>
        <v>0</v>
      </c>
      <c r="E411" s="24">
        <f t="shared" si="534"/>
        <v>4000</v>
      </c>
      <c r="F411" s="24">
        <f t="shared" si="534"/>
        <v>0</v>
      </c>
      <c r="G411" s="24">
        <f t="shared" si="534"/>
        <v>0</v>
      </c>
      <c r="H411" s="25">
        <f t="shared" si="534"/>
        <v>0</v>
      </c>
      <c r="I411" s="3">
        <f t="shared" si="508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508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" si="535">D415+D416+D417-D414</f>
        <v>0</v>
      </c>
      <c r="E413" s="24">
        <f t="shared" ref="E413" si="536">E415+E416+E417-E414</f>
        <v>3942</v>
      </c>
      <c r="F413" s="24">
        <f t="shared" ref="F413" si="537">F415+F416+F417-F414</f>
        <v>0</v>
      </c>
      <c r="G413" s="24">
        <f t="shared" ref="G413" si="538">G415+G416+G417-G414</f>
        <v>0</v>
      </c>
      <c r="H413" s="25">
        <f t="shared" ref="H413" si="539">H415+H416+H417-H414</f>
        <v>0</v>
      </c>
      <c r="I413" s="3">
        <f t="shared" si="508"/>
        <v>3942</v>
      </c>
    </row>
    <row r="414" spans="1:9" x14ac:dyDescent="0.2">
      <c r="A414" s="32" t="s">
        <v>37</v>
      </c>
      <c r="B414" s="59"/>
      <c r="C414" s="24">
        <f t="shared" ref="C414:H414" si="540">SUM(C461,C510,C558,C607)</f>
        <v>58</v>
      </c>
      <c r="D414" s="24">
        <f t="shared" si="540"/>
        <v>0</v>
      </c>
      <c r="E414" s="24">
        <f t="shared" si="540"/>
        <v>58</v>
      </c>
      <c r="F414" s="24">
        <f t="shared" si="540"/>
        <v>0</v>
      </c>
      <c r="G414" s="24">
        <f t="shared" si="540"/>
        <v>0</v>
      </c>
      <c r="H414" s="25">
        <f t="shared" si="540"/>
        <v>0</v>
      </c>
      <c r="I414" s="3">
        <f t="shared" si="508"/>
        <v>58</v>
      </c>
    </row>
    <row r="415" spans="1:9" x14ac:dyDescent="0.2">
      <c r="A415" s="20" t="s">
        <v>38</v>
      </c>
      <c r="B415" s="61" t="s">
        <v>46</v>
      </c>
      <c r="C415" s="21">
        <f t="shared" ref="C415:D417" si="541">SUM(C462,C511,C559,C608)</f>
        <v>614</v>
      </c>
      <c r="D415" s="21">
        <f t="shared" si="541"/>
        <v>0</v>
      </c>
      <c r="E415" s="21">
        <f t="shared" ref="E415:E417" si="542">C415+D415</f>
        <v>614</v>
      </c>
      <c r="F415" s="21">
        <f t="shared" ref="F415:H417" si="543">SUM(F462,F511,F559,F608)</f>
        <v>0</v>
      </c>
      <c r="G415" s="21">
        <f t="shared" si="543"/>
        <v>0</v>
      </c>
      <c r="H415" s="22">
        <f t="shared" si="543"/>
        <v>0</v>
      </c>
      <c r="I415" s="3">
        <f t="shared" si="508"/>
        <v>614</v>
      </c>
    </row>
    <row r="416" spans="1:9" x14ac:dyDescent="0.2">
      <c r="A416" s="20" t="s">
        <v>40</v>
      </c>
      <c r="B416" s="61" t="s">
        <v>47</v>
      </c>
      <c r="C416" s="21">
        <f t="shared" si="541"/>
        <v>3386</v>
      </c>
      <c r="D416" s="21">
        <f t="shared" si="541"/>
        <v>0</v>
      </c>
      <c r="E416" s="21">
        <f t="shared" si="542"/>
        <v>3386</v>
      </c>
      <c r="F416" s="21">
        <f t="shared" si="543"/>
        <v>0</v>
      </c>
      <c r="G416" s="21">
        <f t="shared" si="543"/>
        <v>0</v>
      </c>
      <c r="H416" s="22">
        <f t="shared" si="543"/>
        <v>0</v>
      </c>
      <c r="I416" s="3">
        <f t="shared" si="508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541"/>
        <v>0</v>
      </c>
      <c r="D417" s="21">
        <f t="shared" si="541"/>
        <v>0</v>
      </c>
      <c r="E417" s="21">
        <f t="shared" si="542"/>
        <v>0</v>
      </c>
      <c r="F417" s="21">
        <f t="shared" si="543"/>
        <v>0</v>
      </c>
      <c r="G417" s="21">
        <f t="shared" si="543"/>
        <v>0</v>
      </c>
      <c r="H417" s="22">
        <f t="shared" si="543"/>
        <v>0</v>
      </c>
      <c r="I417" s="3">
        <f t="shared" si="508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544">SUM(D422,D423,D424)</f>
        <v>0</v>
      </c>
      <c r="E418" s="24">
        <f t="shared" si="544"/>
        <v>0</v>
      </c>
      <c r="F418" s="24">
        <f t="shared" si="544"/>
        <v>0</v>
      </c>
      <c r="G418" s="24">
        <f t="shared" si="544"/>
        <v>0</v>
      </c>
      <c r="H418" s="25">
        <f t="shared" si="544"/>
        <v>0</v>
      </c>
      <c r="I418" s="3">
        <f t="shared" si="508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508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" si="545">D422+D423+D424-D421</f>
        <v>0</v>
      </c>
      <c r="E420" s="24">
        <f t="shared" ref="E420" si="546">E422+E423+E424-E421</f>
        <v>0</v>
      </c>
      <c r="F420" s="24">
        <f t="shared" ref="F420" si="547">F422+F423+F424-F421</f>
        <v>0</v>
      </c>
      <c r="G420" s="24">
        <f t="shared" ref="G420" si="548">G422+G423+G424-G421</f>
        <v>0</v>
      </c>
      <c r="H420" s="25">
        <f t="shared" ref="H420" si="549">H422+H423+H424-H421</f>
        <v>0</v>
      </c>
      <c r="I420" s="3">
        <f t="shared" si="508"/>
        <v>0</v>
      </c>
    </row>
    <row r="421" spans="1:9" hidden="1" x14ac:dyDescent="0.2">
      <c r="A421" s="32" t="s">
        <v>37</v>
      </c>
      <c r="B421" s="59"/>
      <c r="C421" s="24">
        <f t="shared" ref="C421:H421" si="550">SUM(C468,C517,C565,C614)</f>
        <v>0</v>
      </c>
      <c r="D421" s="24">
        <f t="shared" si="550"/>
        <v>0</v>
      </c>
      <c r="E421" s="24">
        <f t="shared" si="550"/>
        <v>0</v>
      </c>
      <c r="F421" s="24">
        <f t="shared" si="550"/>
        <v>0</v>
      </c>
      <c r="G421" s="24">
        <f t="shared" si="550"/>
        <v>0</v>
      </c>
      <c r="H421" s="25">
        <f t="shared" si="550"/>
        <v>0</v>
      </c>
      <c r="I421" s="3">
        <f t="shared" si="508"/>
        <v>0</v>
      </c>
    </row>
    <row r="422" spans="1:9" hidden="1" x14ac:dyDescent="0.2">
      <c r="A422" s="20" t="s">
        <v>38</v>
      </c>
      <c r="B422" s="61" t="s">
        <v>51</v>
      </c>
      <c r="C422" s="21">
        <f t="shared" ref="C422:D424" si="551">SUM(C469,C518,C566,C615)</f>
        <v>0</v>
      </c>
      <c r="D422" s="21">
        <f t="shared" si="551"/>
        <v>0</v>
      </c>
      <c r="E422" s="21">
        <f t="shared" ref="E422:E424" si="552">C422+D422</f>
        <v>0</v>
      </c>
      <c r="F422" s="21">
        <f t="shared" ref="F422:H424" si="553">SUM(F469,F518,F566,F615)</f>
        <v>0</v>
      </c>
      <c r="G422" s="21">
        <f t="shared" si="553"/>
        <v>0</v>
      </c>
      <c r="H422" s="22">
        <f t="shared" si="553"/>
        <v>0</v>
      </c>
      <c r="I422" s="3">
        <f t="shared" si="508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551"/>
        <v>0</v>
      </c>
      <c r="D423" s="21">
        <f t="shared" si="551"/>
        <v>0</v>
      </c>
      <c r="E423" s="21">
        <f t="shared" si="552"/>
        <v>0</v>
      </c>
      <c r="F423" s="21">
        <f t="shared" si="553"/>
        <v>0</v>
      </c>
      <c r="G423" s="21">
        <f t="shared" si="553"/>
        <v>0</v>
      </c>
      <c r="H423" s="22">
        <f t="shared" si="553"/>
        <v>0</v>
      </c>
      <c r="I423" s="3">
        <f t="shared" si="508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551"/>
        <v>0</v>
      </c>
      <c r="D424" s="21">
        <f t="shared" si="551"/>
        <v>0</v>
      </c>
      <c r="E424" s="21">
        <f t="shared" si="552"/>
        <v>0</v>
      </c>
      <c r="F424" s="21">
        <f t="shared" si="553"/>
        <v>0</v>
      </c>
      <c r="G424" s="21">
        <f t="shared" si="553"/>
        <v>0</v>
      </c>
      <c r="H424" s="22">
        <f t="shared" si="553"/>
        <v>0</v>
      </c>
      <c r="I424" s="3">
        <f t="shared" si="508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508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508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508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" si="554">D429</f>
        <v>0</v>
      </c>
      <c r="E428" s="79">
        <f t="shared" ref="E428" si="555">E429</f>
        <v>4000</v>
      </c>
      <c r="F428" s="79">
        <f t="shared" ref="F428" si="556">F429</f>
        <v>3626</v>
      </c>
      <c r="G428" s="79">
        <f t="shared" ref="G428" si="557">G429</f>
        <v>0</v>
      </c>
      <c r="H428" s="80">
        <f t="shared" ref="H428" si="558">H429</f>
        <v>0</v>
      </c>
      <c r="I428" s="19">
        <f t="shared" si="508"/>
        <v>7626</v>
      </c>
    </row>
    <row r="429" spans="1:9" x14ac:dyDescent="0.2">
      <c r="A429" s="33" t="s">
        <v>61</v>
      </c>
      <c r="B429" s="64"/>
      <c r="C429" s="34">
        <f t="shared" ref="C429:H429" si="559">SUM(C430,C431,C432,C433)</f>
        <v>4000</v>
      </c>
      <c r="D429" s="34">
        <f t="shared" si="559"/>
        <v>0</v>
      </c>
      <c r="E429" s="34">
        <f t="shared" si="559"/>
        <v>4000</v>
      </c>
      <c r="F429" s="34">
        <f t="shared" si="559"/>
        <v>3626</v>
      </c>
      <c r="G429" s="34">
        <f t="shared" si="559"/>
        <v>0</v>
      </c>
      <c r="H429" s="35">
        <f t="shared" si="559"/>
        <v>0</v>
      </c>
      <c r="I429" s="3">
        <f t="shared" si="508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560">C430+D430</f>
        <v>4000</v>
      </c>
      <c r="F430" s="21">
        <v>3626</v>
      </c>
      <c r="G430" s="21"/>
      <c r="H430" s="22"/>
      <c r="I430" s="3">
        <f t="shared" si="508"/>
        <v>7626</v>
      </c>
    </row>
    <row r="431" spans="1:9" hidden="1" x14ac:dyDescent="0.2">
      <c r="A431" s="20" t="s">
        <v>7</v>
      </c>
      <c r="B431" s="95"/>
      <c r="C431" s="21"/>
      <c r="D431" s="21"/>
      <c r="E431" s="21">
        <v>0</v>
      </c>
      <c r="F431" s="21"/>
      <c r="G431" s="21"/>
      <c r="H431" s="22"/>
      <c r="I431" s="3">
        <f t="shared" si="508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508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508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508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508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508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508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508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508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508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508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508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508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508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508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" si="561">SUM(D447,D450,D473)</f>
        <v>0</v>
      </c>
      <c r="E446" s="34">
        <f t="shared" ref="E446" si="562">SUM(E447,E450,E473)</f>
        <v>4000</v>
      </c>
      <c r="F446" s="34">
        <f t="shared" ref="F446" si="563">SUM(F447,F450,F473)</f>
        <v>3626</v>
      </c>
      <c r="G446" s="34">
        <f t="shared" ref="G446" si="564">SUM(G447,G450,G473)</f>
        <v>0</v>
      </c>
      <c r="H446" s="35">
        <f t="shared" ref="H446" si="565">SUM(H447,H450,H473)</f>
        <v>0</v>
      </c>
      <c r="I446" s="3">
        <f t="shared" si="508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" si="566">SUM(D448)</f>
        <v>0</v>
      </c>
      <c r="E447" s="24">
        <f t="shared" ref="E447" si="567">SUM(E448)</f>
        <v>0</v>
      </c>
      <c r="F447" s="24">
        <f t="shared" ref="F447" si="568">SUM(F448)</f>
        <v>0</v>
      </c>
      <c r="G447" s="24">
        <f t="shared" ref="G447" si="569">SUM(G448)</f>
        <v>0</v>
      </c>
      <c r="H447" s="25">
        <f t="shared" ref="H447" si="570">SUM(H448)</f>
        <v>0</v>
      </c>
      <c r="I447" s="3">
        <f t="shared" si="508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508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508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" si="571">SUM(D451,D458,D465)</f>
        <v>0</v>
      </c>
      <c r="E450" s="24">
        <f t="shared" ref="E450" si="572">SUM(E451,E458,E465)</f>
        <v>4000</v>
      </c>
      <c r="F450" s="24">
        <f t="shared" ref="F450" si="573">SUM(F451,F458,F465)</f>
        <v>3626</v>
      </c>
      <c r="G450" s="24">
        <f t="shared" ref="G450" si="574">SUM(G451,G458,G465)</f>
        <v>0</v>
      </c>
      <c r="H450" s="25">
        <f t="shared" ref="H450" si="575">SUM(H451,H458,H465)</f>
        <v>0</v>
      </c>
      <c r="I450" s="3">
        <f t="shared" si="508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576">SUM(D455,D456,D457)</f>
        <v>0</v>
      </c>
      <c r="E451" s="24">
        <f t="shared" si="576"/>
        <v>4000</v>
      </c>
      <c r="F451" s="24">
        <f t="shared" si="576"/>
        <v>3626</v>
      </c>
      <c r="G451" s="24">
        <f t="shared" si="576"/>
        <v>0</v>
      </c>
      <c r="H451" s="25">
        <f t="shared" si="576"/>
        <v>0</v>
      </c>
      <c r="I451" s="3">
        <f t="shared" si="508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508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" si="577">D455+D456+D457-D454</f>
        <v>0</v>
      </c>
      <c r="E453" s="24">
        <f t="shared" ref="E453" si="578">E455+E456+E457-E454</f>
        <v>0</v>
      </c>
      <c r="F453" s="24">
        <f t="shared" ref="F453" si="579">F455+F456+F457-F454</f>
        <v>0</v>
      </c>
      <c r="G453" s="24">
        <f t="shared" ref="G453" si="580">G455+G456+G457-G454</f>
        <v>0</v>
      </c>
      <c r="H453" s="25">
        <f t="shared" ref="H453" si="581">H455+H456+H457-H454</f>
        <v>0</v>
      </c>
      <c r="I453" s="3">
        <f t="shared" si="508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" si="582">C454+D454</f>
        <v>4000</v>
      </c>
      <c r="F454" s="24">
        <v>3626</v>
      </c>
      <c r="G454" s="24"/>
      <c r="H454" s="25"/>
      <c r="I454" s="3">
        <f t="shared" si="508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ref="E455:E457" si="583">C455+D455</f>
        <v>711</v>
      </c>
      <c r="F455" s="21">
        <f>ROUND(3626*E455/E$451,)-1</f>
        <v>644</v>
      </c>
      <c r="G455" s="21"/>
      <c r="H455" s="22"/>
      <c r="I455" s="3">
        <f t="shared" si="508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583"/>
        <v>1658.6</v>
      </c>
      <c r="F456" s="21">
        <f t="shared" ref="F456:F457" si="584">ROUND(3626*E456/E$451,)</f>
        <v>1504</v>
      </c>
      <c r="G456" s="21"/>
      <c r="H456" s="22"/>
      <c r="I456" s="3">
        <f t="shared" si="508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583"/>
        <v>1630.4</v>
      </c>
      <c r="F457" s="21">
        <f t="shared" si="584"/>
        <v>1478</v>
      </c>
      <c r="G457" s="21"/>
      <c r="H457" s="22"/>
      <c r="I457" s="3">
        <f t="shared" si="508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585">SUM(D462,D463,D464)</f>
        <v>0</v>
      </c>
      <c r="E458" s="24">
        <f t="shared" si="585"/>
        <v>0</v>
      </c>
      <c r="F458" s="24">
        <f t="shared" si="585"/>
        <v>0</v>
      </c>
      <c r="G458" s="24">
        <f t="shared" si="585"/>
        <v>0</v>
      </c>
      <c r="H458" s="25">
        <f t="shared" si="585"/>
        <v>0</v>
      </c>
      <c r="I458" s="3">
        <f t="shared" si="508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508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" si="586">D462+D463+D464-D461</f>
        <v>0</v>
      </c>
      <c r="E460" s="24">
        <f t="shared" ref="E460" si="587">E462+E463+E464-E461</f>
        <v>0</v>
      </c>
      <c r="F460" s="24">
        <f t="shared" ref="F460" si="588">F462+F463+F464-F461</f>
        <v>0</v>
      </c>
      <c r="G460" s="24">
        <f t="shared" ref="G460" si="589">G462+G463+G464-G461</f>
        <v>0</v>
      </c>
      <c r="H460" s="25">
        <f t="shared" ref="H460" si="590">H462+H463+H464-H461</f>
        <v>0</v>
      </c>
      <c r="I460" s="3">
        <f t="shared" si="508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" si="591">C461+D461</f>
        <v>0</v>
      </c>
      <c r="F461" s="24"/>
      <c r="G461" s="24"/>
      <c r="H461" s="25"/>
      <c r="I461" s="3">
        <f t="shared" si="508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ref="E462:E464" si="592">C462+D462</f>
        <v>0</v>
      </c>
      <c r="F462" s="21"/>
      <c r="G462" s="21"/>
      <c r="H462" s="22"/>
      <c r="I462" s="3">
        <f t="shared" ref="I462:I525" si="593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592"/>
        <v>0</v>
      </c>
      <c r="F463" s="21"/>
      <c r="G463" s="21"/>
      <c r="H463" s="22"/>
      <c r="I463" s="3">
        <f t="shared" si="593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592"/>
        <v>0</v>
      </c>
      <c r="F464" s="21"/>
      <c r="G464" s="21"/>
      <c r="H464" s="22"/>
      <c r="I464" s="3">
        <f t="shared" si="593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594">SUM(D469,D470,D471)</f>
        <v>0</v>
      </c>
      <c r="E465" s="24">
        <f t="shared" si="594"/>
        <v>0</v>
      </c>
      <c r="F465" s="24">
        <f t="shared" si="594"/>
        <v>0</v>
      </c>
      <c r="G465" s="24">
        <f t="shared" si="594"/>
        <v>0</v>
      </c>
      <c r="H465" s="25">
        <f t="shared" si="594"/>
        <v>0</v>
      </c>
      <c r="I465" s="3">
        <f t="shared" si="593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593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" si="595">D469+D470+D471-D468</f>
        <v>0</v>
      </c>
      <c r="E467" s="24">
        <f t="shared" ref="E467" si="596">E469+E470+E471-E468</f>
        <v>0</v>
      </c>
      <c r="F467" s="24">
        <f t="shared" ref="F467" si="597">F469+F470+F471-F468</f>
        <v>0</v>
      </c>
      <c r="G467" s="24">
        <f t="shared" ref="G467" si="598">G469+G470+G471-G468</f>
        <v>0</v>
      </c>
      <c r="H467" s="25">
        <f t="shared" ref="H467" si="599">H469+H470+H471-H468</f>
        <v>0</v>
      </c>
      <c r="I467" s="3">
        <f t="shared" si="593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" si="600">C468+D468</f>
        <v>0</v>
      </c>
      <c r="F468" s="24"/>
      <c r="G468" s="24"/>
      <c r="H468" s="25"/>
      <c r="I468" s="3">
        <f t="shared" si="593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ref="E469:E471" si="601">C469+D469</f>
        <v>0</v>
      </c>
      <c r="F469" s="21"/>
      <c r="G469" s="21"/>
      <c r="H469" s="22"/>
      <c r="I469" s="3">
        <f t="shared" si="593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601"/>
        <v>0</v>
      </c>
      <c r="F470" s="21"/>
      <c r="G470" s="21"/>
      <c r="H470" s="22"/>
      <c r="I470" s="3">
        <f t="shared" si="593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601"/>
        <v>0</v>
      </c>
      <c r="F471" s="21"/>
      <c r="G471" s="21"/>
      <c r="H471" s="22"/>
      <c r="I471" s="3">
        <f t="shared" si="593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593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593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593"/>
        <v>0</v>
      </c>
    </row>
    <row r="475" spans="1:9" hidden="1" x14ac:dyDescent="0.2">
      <c r="A475" s="26" t="s">
        <v>56</v>
      </c>
      <c r="B475" s="63"/>
      <c r="C475" s="24">
        <f t="shared" ref="C475:H475" si="602">C428-C446</f>
        <v>0</v>
      </c>
      <c r="D475" s="24">
        <f t="shared" si="602"/>
        <v>0</v>
      </c>
      <c r="E475" s="24">
        <f t="shared" si="602"/>
        <v>0</v>
      </c>
      <c r="F475" s="24">
        <f t="shared" si="602"/>
        <v>0</v>
      </c>
      <c r="G475" s="24">
        <f t="shared" si="602"/>
        <v>0</v>
      </c>
      <c r="H475" s="25">
        <f t="shared" si="602"/>
        <v>0</v>
      </c>
      <c r="I475" s="3">
        <f t="shared" si="593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593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" si="603">D478</f>
        <v>0</v>
      </c>
      <c r="E477" s="79">
        <f t="shared" ref="E477" si="604">E478</f>
        <v>3230</v>
      </c>
      <c r="F477" s="79">
        <f t="shared" ref="F477" si="605">F478</f>
        <v>0</v>
      </c>
      <c r="G477" s="79">
        <f t="shared" ref="G477" si="606">G478</f>
        <v>0</v>
      </c>
      <c r="H477" s="80">
        <f t="shared" ref="H477" si="607">H478</f>
        <v>0</v>
      </c>
      <c r="I477" s="19">
        <f t="shared" si="593"/>
        <v>3230</v>
      </c>
    </row>
    <row r="478" spans="1:9" x14ac:dyDescent="0.2">
      <c r="A478" s="33" t="s">
        <v>61</v>
      </c>
      <c r="B478" s="64"/>
      <c r="C478" s="34">
        <f t="shared" ref="C478:H478" si="608">SUM(C479,C480,C481,C482)</f>
        <v>3230</v>
      </c>
      <c r="D478" s="34">
        <f t="shared" si="608"/>
        <v>0</v>
      </c>
      <c r="E478" s="34">
        <f t="shared" si="608"/>
        <v>3230</v>
      </c>
      <c r="F478" s="34">
        <f t="shared" si="608"/>
        <v>0</v>
      </c>
      <c r="G478" s="34">
        <f t="shared" si="608"/>
        <v>0</v>
      </c>
      <c r="H478" s="35">
        <f t="shared" si="608"/>
        <v>0</v>
      </c>
      <c r="I478" s="3">
        <f t="shared" si="593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593"/>
        <v>3230</v>
      </c>
    </row>
    <row r="480" spans="1:9" hidden="1" x14ac:dyDescent="0.2">
      <c r="A480" s="20" t="s">
        <v>7</v>
      </c>
      <c r="B480" s="95"/>
      <c r="C480" s="21"/>
      <c r="D480" s="21"/>
      <c r="E480" s="21">
        <f t="shared" ref="E480:E481" si="609">SUM(C480,D480)</f>
        <v>0</v>
      </c>
      <c r="F480" s="21"/>
      <c r="G480" s="21"/>
      <c r="H480" s="22"/>
      <c r="I480" s="3">
        <f t="shared" si="593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609"/>
        <v>0</v>
      </c>
      <c r="F481" s="21"/>
      <c r="G481" s="21"/>
      <c r="H481" s="22"/>
      <c r="I481" s="3">
        <f t="shared" si="593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" si="610">SUM(D483,D487,D491)</f>
        <v>0</v>
      </c>
      <c r="E482" s="24">
        <f t="shared" ref="E482" si="611">SUM(E483,E487,E491)</f>
        <v>0</v>
      </c>
      <c r="F482" s="24">
        <f t="shared" ref="F482" si="612">SUM(F483,F487,F491)</f>
        <v>0</v>
      </c>
      <c r="G482" s="24">
        <f t="shared" ref="G482" si="613">SUM(G483,G487,G491)</f>
        <v>0</v>
      </c>
      <c r="H482" s="25">
        <f t="shared" ref="H482" si="614">SUM(H483,H487,H491)</f>
        <v>0</v>
      </c>
      <c r="I482" s="3">
        <f t="shared" si="593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" si="615">SUM(D484:D486)</f>
        <v>0</v>
      </c>
      <c r="E483" s="24">
        <f t="shared" ref="E483" si="616">SUM(E484:E486)</f>
        <v>0</v>
      </c>
      <c r="F483" s="24">
        <f t="shared" ref="F483" si="617">SUM(F484:F486)</f>
        <v>0</v>
      </c>
      <c r="G483" s="24">
        <f t="shared" ref="G483" si="618">SUM(G484:G486)</f>
        <v>0</v>
      </c>
      <c r="H483" s="25">
        <f t="shared" ref="H483" si="619">SUM(H484:H486)</f>
        <v>0</v>
      </c>
      <c r="I483" s="3">
        <f t="shared" si="593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620">SUM(C484,D484)</f>
        <v>0</v>
      </c>
      <c r="F484" s="21"/>
      <c r="G484" s="21"/>
      <c r="H484" s="22"/>
      <c r="I484" s="3">
        <f t="shared" si="593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620"/>
        <v>0</v>
      </c>
      <c r="F485" s="21"/>
      <c r="G485" s="21"/>
      <c r="H485" s="22"/>
      <c r="I485" s="3">
        <f t="shared" si="593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620"/>
        <v>0</v>
      </c>
      <c r="F486" s="21"/>
      <c r="G486" s="21"/>
      <c r="H486" s="22"/>
      <c r="I486" s="3">
        <f t="shared" si="593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" si="621">SUM(D488:D490)</f>
        <v>0</v>
      </c>
      <c r="E487" s="24">
        <f t="shared" ref="E487" si="622">SUM(E488:E490)</f>
        <v>0</v>
      </c>
      <c r="F487" s="24">
        <f t="shared" ref="F487" si="623">SUM(F488:F490)</f>
        <v>0</v>
      </c>
      <c r="G487" s="24">
        <f t="shared" ref="G487" si="624">SUM(G488:G490)</f>
        <v>0</v>
      </c>
      <c r="H487" s="25">
        <f t="shared" ref="H487" si="625">SUM(H488:H490)</f>
        <v>0</v>
      </c>
      <c r="I487" s="3">
        <f t="shared" si="593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626">SUM(C488,D488)</f>
        <v>0</v>
      </c>
      <c r="F488" s="21"/>
      <c r="G488" s="21"/>
      <c r="H488" s="22"/>
      <c r="I488" s="3">
        <f t="shared" si="593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626"/>
        <v>0</v>
      </c>
      <c r="F489" s="21"/>
      <c r="G489" s="21"/>
      <c r="H489" s="22"/>
      <c r="I489" s="3">
        <f t="shared" si="593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626"/>
        <v>0</v>
      </c>
      <c r="F490" s="21"/>
      <c r="G490" s="21"/>
      <c r="H490" s="22"/>
      <c r="I490" s="3">
        <f t="shared" si="593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" si="627">SUM(D492:D494)</f>
        <v>0</v>
      </c>
      <c r="E491" s="24">
        <f t="shared" ref="E491" si="628">SUM(E492:E494)</f>
        <v>0</v>
      </c>
      <c r="F491" s="24">
        <f t="shared" ref="F491" si="629">SUM(F492:F494)</f>
        <v>0</v>
      </c>
      <c r="G491" s="24">
        <f t="shared" ref="G491" si="630">SUM(G492:G494)</f>
        <v>0</v>
      </c>
      <c r="H491" s="25">
        <f t="shared" ref="H491" si="631">SUM(H492:H494)</f>
        <v>0</v>
      </c>
      <c r="I491" s="3">
        <f t="shared" si="593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632">SUM(C492,D492)</f>
        <v>0</v>
      </c>
      <c r="F492" s="21"/>
      <c r="G492" s="21"/>
      <c r="H492" s="22"/>
      <c r="I492" s="3">
        <f t="shared" si="593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632"/>
        <v>0</v>
      </c>
      <c r="F493" s="21"/>
      <c r="G493" s="21"/>
      <c r="H493" s="22"/>
      <c r="I493" s="3">
        <f t="shared" si="593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632"/>
        <v>0</v>
      </c>
      <c r="F494" s="21"/>
      <c r="G494" s="21"/>
      <c r="H494" s="22"/>
      <c r="I494" s="3">
        <f t="shared" si="593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" si="633">SUM(D496,D499,D522)</f>
        <v>0</v>
      </c>
      <c r="E495" s="34">
        <f t="shared" ref="E495" si="634">SUM(E496,E499,E522)</f>
        <v>3230</v>
      </c>
      <c r="F495" s="34">
        <f t="shared" ref="F495" si="635">SUM(F496,F499,F522)</f>
        <v>0</v>
      </c>
      <c r="G495" s="34">
        <f t="shared" ref="G495" si="636">SUM(G496,G499,G522)</f>
        <v>0</v>
      </c>
      <c r="H495" s="35">
        <f t="shared" ref="H495" si="637">SUM(H496,H499,H522)</f>
        <v>0</v>
      </c>
      <c r="I495" s="3">
        <f t="shared" si="593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" si="638">SUM(D497)</f>
        <v>0</v>
      </c>
      <c r="E496" s="24">
        <f t="shared" ref="E496" si="639">SUM(E497)</f>
        <v>0</v>
      </c>
      <c r="F496" s="24">
        <f t="shared" ref="F496" si="640">SUM(F497)</f>
        <v>0</v>
      </c>
      <c r="G496" s="24">
        <f t="shared" ref="G496" si="641">SUM(G497)</f>
        <v>0</v>
      </c>
      <c r="H496" s="25">
        <f t="shared" ref="H496" si="642">SUM(H497)</f>
        <v>0</v>
      </c>
      <c r="I496" s="3">
        <f t="shared" si="593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593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593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" si="643">SUM(D500,D507,D514)</f>
        <v>0</v>
      </c>
      <c r="E499" s="24">
        <f t="shared" ref="E499" si="644">SUM(E500,E507,E514)</f>
        <v>3230</v>
      </c>
      <c r="F499" s="24">
        <f t="shared" ref="F499" si="645">SUM(F500,F507,F514)</f>
        <v>0</v>
      </c>
      <c r="G499" s="24">
        <f t="shared" ref="G499" si="646">SUM(G500,G507,G514)</f>
        <v>0</v>
      </c>
      <c r="H499" s="25">
        <f t="shared" ref="H499" si="647">SUM(H500,H507,H514)</f>
        <v>0</v>
      </c>
      <c r="I499" s="3">
        <f t="shared" si="593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648">SUM(D504,D505,D506)</f>
        <v>0</v>
      </c>
      <c r="E500" s="24">
        <f t="shared" si="648"/>
        <v>0</v>
      </c>
      <c r="F500" s="24">
        <f t="shared" si="648"/>
        <v>0</v>
      </c>
      <c r="G500" s="24">
        <f t="shared" si="648"/>
        <v>0</v>
      </c>
      <c r="H500" s="25">
        <f t="shared" si="648"/>
        <v>0</v>
      </c>
      <c r="I500" s="3">
        <f t="shared" si="593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593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" si="649">D504+D505+D506-D503</f>
        <v>0</v>
      </c>
      <c r="E502" s="24">
        <f t="shared" ref="E502" si="650">E504+E505+E506-E503</f>
        <v>0</v>
      </c>
      <c r="F502" s="24">
        <f t="shared" ref="F502" si="651">F504+F505+F506-F503</f>
        <v>0</v>
      </c>
      <c r="G502" s="24">
        <f t="shared" ref="G502" si="652">G504+G505+G506-G503</f>
        <v>0</v>
      </c>
      <c r="H502" s="25">
        <f t="shared" ref="H502" si="653">H504+H505+H506-H503</f>
        <v>0</v>
      </c>
      <c r="I502" s="3">
        <f t="shared" si="593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" si="654">C503+D503</f>
        <v>0</v>
      </c>
      <c r="F503" s="24"/>
      <c r="G503" s="24"/>
      <c r="H503" s="25"/>
      <c r="I503" s="3">
        <f t="shared" si="593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ref="E504:E506" si="655">C504+D504</f>
        <v>0</v>
      </c>
      <c r="F504" s="21"/>
      <c r="G504" s="21"/>
      <c r="H504" s="22"/>
      <c r="I504" s="3">
        <f t="shared" si="593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655"/>
        <v>0</v>
      </c>
      <c r="F505" s="21"/>
      <c r="G505" s="21"/>
      <c r="H505" s="22"/>
      <c r="I505" s="3">
        <f t="shared" si="593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655"/>
        <v>0</v>
      </c>
      <c r="F506" s="21"/>
      <c r="G506" s="21"/>
      <c r="H506" s="22"/>
      <c r="I506" s="3">
        <f t="shared" si="593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656">SUM(D511,D512,D513)</f>
        <v>0</v>
      </c>
      <c r="E507" s="24">
        <f t="shared" si="656"/>
        <v>3230</v>
      </c>
      <c r="F507" s="24">
        <f t="shared" si="656"/>
        <v>0</v>
      </c>
      <c r="G507" s="24">
        <f t="shared" si="656"/>
        <v>0</v>
      </c>
      <c r="H507" s="25">
        <f t="shared" si="656"/>
        <v>0</v>
      </c>
      <c r="I507" s="3">
        <f t="shared" si="593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593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" si="657">D511+D512+D513-D510</f>
        <v>0</v>
      </c>
      <c r="E509" s="24">
        <f t="shared" ref="E509" si="658">E511+E512+E513-E510</f>
        <v>3230</v>
      </c>
      <c r="F509" s="24">
        <f t="shared" ref="F509" si="659">F511+F512+F513-F510</f>
        <v>0</v>
      </c>
      <c r="G509" s="24">
        <f t="shared" ref="G509" si="660">G511+G512+G513-G510</f>
        <v>0</v>
      </c>
      <c r="H509" s="25">
        <f t="shared" ref="H509" si="661">H511+H512+H513-H510</f>
        <v>0</v>
      </c>
      <c r="I509" s="3">
        <f t="shared" si="593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" si="662">C510+D510</f>
        <v>0</v>
      </c>
      <c r="F510" s="24"/>
      <c r="G510" s="24"/>
      <c r="H510" s="25"/>
      <c r="I510" s="3">
        <f t="shared" si="593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ref="E511:E513" si="663">C511+D511</f>
        <v>496</v>
      </c>
      <c r="F511" s="21"/>
      <c r="G511" s="21"/>
      <c r="H511" s="22"/>
      <c r="I511" s="3">
        <f t="shared" si="593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663"/>
        <v>2734</v>
      </c>
      <c r="F512" s="21"/>
      <c r="G512" s="21"/>
      <c r="H512" s="22"/>
      <c r="I512" s="3">
        <f t="shared" si="593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663"/>
        <v>0</v>
      </c>
      <c r="F513" s="21"/>
      <c r="G513" s="21"/>
      <c r="H513" s="22"/>
      <c r="I513" s="3">
        <f t="shared" si="593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664">SUM(D518,D519,D520)</f>
        <v>0</v>
      </c>
      <c r="E514" s="24">
        <f t="shared" si="664"/>
        <v>0</v>
      </c>
      <c r="F514" s="24">
        <f t="shared" si="664"/>
        <v>0</v>
      </c>
      <c r="G514" s="24">
        <f t="shared" si="664"/>
        <v>0</v>
      </c>
      <c r="H514" s="25">
        <f t="shared" si="664"/>
        <v>0</v>
      </c>
      <c r="I514" s="3">
        <f t="shared" si="593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593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" si="665">D518+D519+D520-D517</f>
        <v>0</v>
      </c>
      <c r="E516" s="24">
        <f t="shared" ref="E516" si="666">E518+E519+E520-E517</f>
        <v>0</v>
      </c>
      <c r="F516" s="24">
        <f t="shared" ref="F516" si="667">F518+F519+F520-F517</f>
        <v>0</v>
      </c>
      <c r="G516" s="24">
        <f t="shared" ref="G516" si="668">G518+G519+G520-G517</f>
        <v>0</v>
      </c>
      <c r="H516" s="25">
        <f t="shared" ref="H516" si="669">H518+H519+H520-H517</f>
        <v>0</v>
      </c>
      <c r="I516" s="3">
        <f t="shared" si="593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" si="670">C517+D517</f>
        <v>0</v>
      </c>
      <c r="F517" s="24"/>
      <c r="G517" s="24"/>
      <c r="H517" s="25"/>
      <c r="I517" s="3">
        <f t="shared" si="593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ref="E518:E520" si="671">C518+D518</f>
        <v>0</v>
      </c>
      <c r="F518" s="21"/>
      <c r="G518" s="21"/>
      <c r="H518" s="22"/>
      <c r="I518" s="3">
        <f t="shared" si="593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671"/>
        <v>0</v>
      </c>
      <c r="F519" s="21"/>
      <c r="G519" s="21"/>
      <c r="H519" s="22"/>
      <c r="I519" s="3">
        <f t="shared" si="593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671"/>
        <v>0</v>
      </c>
      <c r="F520" s="21"/>
      <c r="G520" s="21"/>
      <c r="H520" s="22"/>
      <c r="I520" s="3">
        <f t="shared" si="593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593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593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593"/>
        <v>0</v>
      </c>
    </row>
    <row r="524" spans="1:9" hidden="1" x14ac:dyDescent="0.2">
      <c r="A524" s="26" t="s">
        <v>56</v>
      </c>
      <c r="B524" s="63"/>
      <c r="C524" s="24">
        <f t="shared" ref="C524:H524" si="672">C477-C495</f>
        <v>0</v>
      </c>
      <c r="D524" s="24">
        <f t="shared" si="672"/>
        <v>0</v>
      </c>
      <c r="E524" s="24">
        <f t="shared" si="672"/>
        <v>0</v>
      </c>
      <c r="F524" s="24">
        <f t="shared" si="672"/>
        <v>0</v>
      </c>
      <c r="G524" s="24">
        <f t="shared" si="672"/>
        <v>0</v>
      </c>
      <c r="H524" s="25">
        <f t="shared" si="672"/>
        <v>0</v>
      </c>
      <c r="I524" s="3">
        <f t="shared" si="593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" si="673">D526</f>
        <v>0</v>
      </c>
      <c r="E525" s="79">
        <f t="shared" ref="E525" si="674">E526</f>
        <v>380</v>
      </c>
      <c r="F525" s="79">
        <f t="shared" ref="F525" si="675">F526</f>
        <v>0</v>
      </c>
      <c r="G525" s="79">
        <f t="shared" ref="G525" si="676">G526</f>
        <v>0</v>
      </c>
      <c r="H525" s="80">
        <f t="shared" ref="H525" si="677">H526</f>
        <v>0</v>
      </c>
      <c r="I525" s="19">
        <f t="shared" si="593"/>
        <v>380</v>
      </c>
    </row>
    <row r="526" spans="1:9" x14ac:dyDescent="0.2">
      <c r="A526" s="33" t="s">
        <v>61</v>
      </c>
      <c r="B526" s="64"/>
      <c r="C526" s="34">
        <f t="shared" ref="C526:H526" si="678">SUM(C527,C528,C529,C530)</f>
        <v>380</v>
      </c>
      <c r="D526" s="34">
        <f t="shared" si="678"/>
        <v>0</v>
      </c>
      <c r="E526" s="34">
        <f t="shared" si="678"/>
        <v>380</v>
      </c>
      <c r="F526" s="34">
        <f t="shared" si="678"/>
        <v>0</v>
      </c>
      <c r="G526" s="34">
        <f t="shared" si="678"/>
        <v>0</v>
      </c>
      <c r="H526" s="35">
        <f t="shared" si="678"/>
        <v>0</v>
      </c>
      <c r="I526" s="3">
        <f t="shared" ref="I526:I589" si="679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679"/>
        <v>380</v>
      </c>
    </row>
    <row r="528" spans="1:9" hidden="1" x14ac:dyDescent="0.2">
      <c r="A528" s="20" t="s">
        <v>7</v>
      </c>
      <c r="B528" s="95"/>
      <c r="C528" s="21"/>
      <c r="D528" s="21"/>
      <c r="E528" s="21">
        <f t="shared" ref="E528:E529" si="680">SUM(C528,D528)</f>
        <v>0</v>
      </c>
      <c r="F528" s="21"/>
      <c r="G528" s="21"/>
      <c r="H528" s="22"/>
      <c r="I528" s="3">
        <f t="shared" si="679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680"/>
        <v>0</v>
      </c>
      <c r="F529" s="21"/>
      <c r="G529" s="21"/>
      <c r="H529" s="22"/>
      <c r="I529" s="3">
        <f t="shared" si="679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" si="681">SUM(D531,D535,D539)</f>
        <v>0</v>
      </c>
      <c r="E530" s="24">
        <f t="shared" ref="E530" si="682">SUM(E531,E535,E539)</f>
        <v>0</v>
      </c>
      <c r="F530" s="24">
        <f t="shared" ref="F530" si="683">SUM(F531,F535,F539)</f>
        <v>0</v>
      </c>
      <c r="G530" s="24">
        <f t="shared" ref="G530" si="684">SUM(G531,G535,G539)</f>
        <v>0</v>
      </c>
      <c r="H530" s="25">
        <f t="shared" ref="H530" si="685">SUM(H531,H535,H539)</f>
        <v>0</v>
      </c>
      <c r="I530" s="3">
        <f t="shared" si="679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" si="686">SUM(D532:D534)</f>
        <v>0</v>
      </c>
      <c r="E531" s="24">
        <f t="shared" ref="E531" si="687">SUM(E532:E534)</f>
        <v>0</v>
      </c>
      <c r="F531" s="24">
        <f t="shared" ref="F531" si="688">SUM(F532:F534)</f>
        <v>0</v>
      </c>
      <c r="G531" s="24">
        <f t="shared" ref="G531" si="689">SUM(G532:G534)</f>
        <v>0</v>
      </c>
      <c r="H531" s="25">
        <f t="shared" ref="H531" si="690">SUM(H532:H534)</f>
        <v>0</v>
      </c>
      <c r="I531" s="3">
        <f t="shared" si="679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691">SUM(C532,D532)</f>
        <v>0</v>
      </c>
      <c r="F532" s="21"/>
      <c r="G532" s="21"/>
      <c r="H532" s="22"/>
      <c r="I532" s="3">
        <f t="shared" si="679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691"/>
        <v>0</v>
      </c>
      <c r="F533" s="21"/>
      <c r="G533" s="21"/>
      <c r="H533" s="22"/>
      <c r="I533" s="3">
        <f t="shared" si="679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691"/>
        <v>0</v>
      </c>
      <c r="F534" s="21"/>
      <c r="G534" s="21"/>
      <c r="H534" s="22"/>
      <c r="I534" s="3">
        <f t="shared" si="679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" si="692">SUM(D536:D538)</f>
        <v>0</v>
      </c>
      <c r="E535" s="24">
        <f t="shared" ref="E535" si="693">SUM(E536:E538)</f>
        <v>0</v>
      </c>
      <c r="F535" s="24">
        <f t="shared" ref="F535" si="694">SUM(F536:F538)</f>
        <v>0</v>
      </c>
      <c r="G535" s="24">
        <f t="shared" ref="G535" si="695">SUM(G536:G538)</f>
        <v>0</v>
      </c>
      <c r="H535" s="25">
        <f t="shared" ref="H535" si="696">SUM(H536:H538)</f>
        <v>0</v>
      </c>
      <c r="I535" s="3">
        <f t="shared" si="679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697">SUM(C536,D536)</f>
        <v>0</v>
      </c>
      <c r="F536" s="21"/>
      <c r="G536" s="21"/>
      <c r="H536" s="22"/>
      <c r="I536" s="3">
        <f t="shared" si="679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697"/>
        <v>0</v>
      </c>
      <c r="F537" s="21"/>
      <c r="G537" s="21"/>
      <c r="H537" s="22"/>
      <c r="I537" s="3">
        <f t="shared" si="679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697"/>
        <v>0</v>
      </c>
      <c r="F538" s="21"/>
      <c r="G538" s="21"/>
      <c r="H538" s="22"/>
      <c r="I538" s="3">
        <f t="shared" si="679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" si="698">SUM(D540:D542)</f>
        <v>0</v>
      </c>
      <c r="E539" s="24">
        <f t="shared" ref="E539" si="699">SUM(E540:E542)</f>
        <v>0</v>
      </c>
      <c r="F539" s="24">
        <f t="shared" ref="F539" si="700">SUM(F540:F542)</f>
        <v>0</v>
      </c>
      <c r="G539" s="24">
        <f t="shared" ref="G539" si="701">SUM(G540:G542)</f>
        <v>0</v>
      </c>
      <c r="H539" s="25">
        <f t="shared" ref="H539" si="702">SUM(H540:H542)</f>
        <v>0</v>
      </c>
      <c r="I539" s="3">
        <f t="shared" si="679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703">SUM(C540,D540)</f>
        <v>0</v>
      </c>
      <c r="F540" s="21"/>
      <c r="G540" s="21"/>
      <c r="H540" s="22"/>
      <c r="I540" s="3">
        <f t="shared" si="679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703"/>
        <v>0</v>
      </c>
      <c r="F541" s="21"/>
      <c r="G541" s="21"/>
      <c r="H541" s="22"/>
      <c r="I541" s="3">
        <f t="shared" si="679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703"/>
        <v>0</v>
      </c>
      <c r="F542" s="21"/>
      <c r="G542" s="21"/>
      <c r="H542" s="22"/>
      <c r="I542" s="3">
        <f t="shared" si="679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" si="704">SUM(D544,D547,D570)</f>
        <v>0</v>
      </c>
      <c r="E543" s="34">
        <f t="shared" ref="E543" si="705">SUM(E544,E547,E570)</f>
        <v>380</v>
      </c>
      <c r="F543" s="34">
        <f t="shared" ref="F543" si="706">SUM(F544,F547,F570)</f>
        <v>0</v>
      </c>
      <c r="G543" s="34">
        <f t="shared" ref="G543" si="707">SUM(G544,G547,G570)</f>
        <v>0</v>
      </c>
      <c r="H543" s="35">
        <f t="shared" ref="H543" si="708">SUM(H544,H547,H570)</f>
        <v>0</v>
      </c>
      <c r="I543" s="3">
        <f t="shared" si="679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" si="709">SUM(D545)</f>
        <v>0</v>
      </c>
      <c r="E544" s="24">
        <f t="shared" ref="E544" si="710">SUM(E545)</f>
        <v>0</v>
      </c>
      <c r="F544" s="24">
        <f t="shared" ref="F544" si="711">SUM(F545)</f>
        <v>0</v>
      </c>
      <c r="G544" s="24">
        <f t="shared" ref="G544" si="712">SUM(G545)</f>
        <v>0</v>
      </c>
      <c r="H544" s="25">
        <f t="shared" ref="H544" si="713">SUM(H545)</f>
        <v>0</v>
      </c>
      <c r="I544" s="3">
        <f t="shared" si="679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679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679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" si="714">SUM(D548,D555,D562)</f>
        <v>0</v>
      </c>
      <c r="E547" s="24">
        <f t="shared" ref="E547" si="715">SUM(E548,E555,E562)</f>
        <v>380</v>
      </c>
      <c r="F547" s="24">
        <f t="shared" ref="F547" si="716">SUM(F548,F555,F562)</f>
        <v>0</v>
      </c>
      <c r="G547" s="24">
        <f t="shared" ref="G547" si="717">SUM(G548,G555,G562)</f>
        <v>0</v>
      </c>
      <c r="H547" s="25">
        <f t="shared" ref="H547" si="718">SUM(H548,H555,H562)</f>
        <v>0</v>
      </c>
      <c r="I547" s="3">
        <f t="shared" si="679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719">SUM(D552,D553,D554)</f>
        <v>0</v>
      </c>
      <c r="E548" s="24">
        <f t="shared" si="719"/>
        <v>0</v>
      </c>
      <c r="F548" s="24">
        <f t="shared" si="719"/>
        <v>0</v>
      </c>
      <c r="G548" s="24">
        <f t="shared" si="719"/>
        <v>0</v>
      </c>
      <c r="H548" s="25">
        <f t="shared" si="719"/>
        <v>0</v>
      </c>
      <c r="I548" s="3">
        <f t="shared" si="679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679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" si="720">D552+D553+D554-D551</f>
        <v>0</v>
      </c>
      <c r="E550" s="24">
        <f t="shared" ref="E550" si="721">E552+E553+E554-E551</f>
        <v>0</v>
      </c>
      <c r="F550" s="24">
        <f t="shared" ref="F550" si="722">F552+F553+F554-F551</f>
        <v>0</v>
      </c>
      <c r="G550" s="24">
        <f t="shared" ref="G550" si="723">G552+G553+G554-G551</f>
        <v>0</v>
      </c>
      <c r="H550" s="25">
        <f t="shared" ref="H550" si="724">H552+H553+H554-H551</f>
        <v>0</v>
      </c>
      <c r="I550" s="3">
        <f t="shared" si="679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" si="725">C551+D551</f>
        <v>0</v>
      </c>
      <c r="F551" s="24"/>
      <c r="G551" s="24"/>
      <c r="H551" s="25"/>
      <c r="I551" s="3">
        <f t="shared" si="679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ref="E552:E554" si="726">C552+D552</f>
        <v>0</v>
      </c>
      <c r="F552" s="21"/>
      <c r="G552" s="21"/>
      <c r="H552" s="22"/>
      <c r="I552" s="3">
        <f t="shared" si="679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726"/>
        <v>0</v>
      </c>
      <c r="F553" s="21"/>
      <c r="G553" s="21"/>
      <c r="H553" s="22"/>
      <c r="I553" s="3">
        <f t="shared" si="679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726"/>
        <v>0</v>
      </c>
      <c r="F554" s="21"/>
      <c r="G554" s="21"/>
      <c r="H554" s="22"/>
      <c r="I554" s="3">
        <f t="shared" si="679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727">SUM(D559,D560,D561)</f>
        <v>0</v>
      </c>
      <c r="E555" s="24">
        <f t="shared" si="727"/>
        <v>380</v>
      </c>
      <c r="F555" s="24">
        <f t="shared" si="727"/>
        <v>0</v>
      </c>
      <c r="G555" s="24">
        <f t="shared" si="727"/>
        <v>0</v>
      </c>
      <c r="H555" s="25">
        <f t="shared" si="727"/>
        <v>0</v>
      </c>
      <c r="I555" s="3">
        <f t="shared" si="679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679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" si="728">D559+D560+D561-D558</f>
        <v>0</v>
      </c>
      <c r="E557" s="24">
        <f t="shared" ref="E557" si="729">E559+E560+E561-E558</f>
        <v>332</v>
      </c>
      <c r="F557" s="24">
        <f t="shared" ref="F557" si="730">F559+F560+F561-F558</f>
        <v>0</v>
      </c>
      <c r="G557" s="24">
        <f t="shared" ref="G557" si="731">G559+G560+G561-G558</f>
        <v>0</v>
      </c>
      <c r="H557" s="25">
        <f t="shared" ref="H557" si="732">H559+H560+H561-H558</f>
        <v>0</v>
      </c>
      <c r="I557" s="3">
        <f t="shared" si="679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" si="733">C558+D558</f>
        <v>48</v>
      </c>
      <c r="F558" s="24"/>
      <c r="G558" s="24"/>
      <c r="H558" s="25"/>
      <c r="I558" s="3">
        <f t="shared" si="679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ref="E559:E561" si="734">C559+D559</f>
        <v>58</v>
      </c>
      <c r="F559" s="21"/>
      <c r="G559" s="21"/>
      <c r="H559" s="22"/>
      <c r="I559" s="3">
        <f t="shared" si="679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734"/>
        <v>322</v>
      </c>
      <c r="F560" s="21"/>
      <c r="G560" s="21"/>
      <c r="H560" s="22"/>
      <c r="I560" s="3">
        <f t="shared" si="679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734"/>
        <v>0</v>
      </c>
      <c r="F561" s="21"/>
      <c r="G561" s="21"/>
      <c r="H561" s="22"/>
      <c r="I561" s="3">
        <f t="shared" si="679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735">SUM(D566,D567,D568)</f>
        <v>0</v>
      </c>
      <c r="E562" s="24">
        <f t="shared" si="735"/>
        <v>0</v>
      </c>
      <c r="F562" s="24">
        <f t="shared" si="735"/>
        <v>0</v>
      </c>
      <c r="G562" s="24">
        <f t="shared" si="735"/>
        <v>0</v>
      </c>
      <c r="H562" s="25">
        <f t="shared" si="735"/>
        <v>0</v>
      </c>
      <c r="I562" s="3">
        <f t="shared" si="679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679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" si="736">D566+D567+D568-D565</f>
        <v>0</v>
      </c>
      <c r="E564" s="24">
        <f t="shared" ref="E564" si="737">E566+E567+E568-E565</f>
        <v>0</v>
      </c>
      <c r="F564" s="24">
        <f t="shared" ref="F564" si="738">F566+F567+F568-F565</f>
        <v>0</v>
      </c>
      <c r="G564" s="24">
        <f t="shared" ref="G564" si="739">G566+G567+G568-G565</f>
        <v>0</v>
      </c>
      <c r="H564" s="25">
        <f t="shared" ref="H564" si="740">H566+H567+H568-H565</f>
        <v>0</v>
      </c>
      <c r="I564" s="3">
        <f t="shared" si="679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" si="741">C565+D565</f>
        <v>0</v>
      </c>
      <c r="F565" s="24"/>
      <c r="G565" s="24"/>
      <c r="H565" s="25"/>
      <c r="I565" s="3">
        <f t="shared" si="679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ref="E566:E568" si="742">C566+D566</f>
        <v>0</v>
      </c>
      <c r="F566" s="21"/>
      <c r="G566" s="21"/>
      <c r="H566" s="22"/>
      <c r="I566" s="3">
        <f t="shared" si="679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742"/>
        <v>0</v>
      </c>
      <c r="F567" s="21"/>
      <c r="G567" s="21"/>
      <c r="H567" s="22"/>
      <c r="I567" s="3">
        <f t="shared" si="679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742"/>
        <v>0</v>
      </c>
      <c r="F568" s="21"/>
      <c r="G568" s="21"/>
      <c r="H568" s="22"/>
      <c r="I568" s="3">
        <f t="shared" si="679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679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679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679"/>
        <v>0</v>
      </c>
    </row>
    <row r="572" spans="1:9" hidden="1" x14ac:dyDescent="0.2">
      <c r="A572" s="26" t="s">
        <v>56</v>
      </c>
      <c r="B572" s="63"/>
      <c r="C572" s="24">
        <f t="shared" ref="C572:H572" si="743">C525-C543</f>
        <v>0</v>
      </c>
      <c r="D572" s="24">
        <f t="shared" si="743"/>
        <v>0</v>
      </c>
      <c r="E572" s="24">
        <f t="shared" si="743"/>
        <v>0</v>
      </c>
      <c r="F572" s="24">
        <f t="shared" si="743"/>
        <v>0</v>
      </c>
      <c r="G572" s="24">
        <f t="shared" si="743"/>
        <v>0</v>
      </c>
      <c r="H572" s="25">
        <f t="shared" si="743"/>
        <v>0</v>
      </c>
      <c r="I572" s="3">
        <f t="shared" si="679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679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" si="744">D575</f>
        <v>0</v>
      </c>
      <c r="E574" s="79">
        <f t="shared" ref="E574" si="745">E575</f>
        <v>390</v>
      </c>
      <c r="F574" s="79">
        <f t="shared" ref="F574" si="746">F575</f>
        <v>0</v>
      </c>
      <c r="G574" s="79">
        <f t="shared" ref="G574" si="747">G575</f>
        <v>0</v>
      </c>
      <c r="H574" s="80">
        <f t="shared" ref="H574" si="748">H575</f>
        <v>0</v>
      </c>
      <c r="I574" s="19">
        <f t="shared" si="679"/>
        <v>390</v>
      </c>
    </row>
    <row r="575" spans="1:9" x14ac:dyDescent="0.2">
      <c r="A575" s="33" t="s">
        <v>61</v>
      </c>
      <c r="B575" s="64"/>
      <c r="C575" s="34">
        <f t="shared" ref="C575:H575" si="749">SUM(C576,C577,C578,C579)</f>
        <v>390</v>
      </c>
      <c r="D575" s="34">
        <f t="shared" si="749"/>
        <v>0</v>
      </c>
      <c r="E575" s="34">
        <f t="shared" si="749"/>
        <v>390</v>
      </c>
      <c r="F575" s="34">
        <f t="shared" si="749"/>
        <v>0</v>
      </c>
      <c r="G575" s="34">
        <f t="shared" si="749"/>
        <v>0</v>
      </c>
      <c r="H575" s="35">
        <f t="shared" si="749"/>
        <v>0</v>
      </c>
      <c r="I575" s="3">
        <f t="shared" si="679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679"/>
        <v>390</v>
      </c>
    </row>
    <row r="577" spans="1:9" hidden="1" x14ac:dyDescent="0.2">
      <c r="A577" s="20" t="s">
        <v>7</v>
      </c>
      <c r="B577" s="95"/>
      <c r="C577" s="21"/>
      <c r="D577" s="21"/>
      <c r="E577" s="21">
        <f t="shared" ref="E577:E578" si="750">SUM(C577,D577)</f>
        <v>0</v>
      </c>
      <c r="F577" s="21"/>
      <c r="G577" s="21"/>
      <c r="H577" s="22"/>
      <c r="I577" s="3">
        <f t="shared" si="679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750"/>
        <v>0</v>
      </c>
      <c r="F578" s="21"/>
      <c r="G578" s="21"/>
      <c r="H578" s="22"/>
      <c r="I578" s="3">
        <f t="shared" si="679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" si="751">SUM(D580,D584,D588)</f>
        <v>0</v>
      </c>
      <c r="E579" s="24">
        <f t="shared" ref="E579" si="752">SUM(E580,E584,E588)</f>
        <v>0</v>
      </c>
      <c r="F579" s="24">
        <f t="shared" ref="F579" si="753">SUM(F580,F584,F588)</f>
        <v>0</v>
      </c>
      <c r="G579" s="24">
        <f t="shared" ref="G579" si="754">SUM(G580,G584,G588)</f>
        <v>0</v>
      </c>
      <c r="H579" s="25">
        <f t="shared" ref="H579" si="755">SUM(H580,H584,H588)</f>
        <v>0</v>
      </c>
      <c r="I579" s="3">
        <f t="shared" si="679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" si="756">SUM(D581:D583)</f>
        <v>0</v>
      </c>
      <c r="E580" s="24">
        <f t="shared" ref="E580" si="757">SUM(E581:E583)</f>
        <v>0</v>
      </c>
      <c r="F580" s="24">
        <f t="shared" ref="F580" si="758">SUM(F581:F583)</f>
        <v>0</v>
      </c>
      <c r="G580" s="24">
        <f t="shared" ref="G580" si="759">SUM(G581:G583)</f>
        <v>0</v>
      </c>
      <c r="H580" s="25">
        <f t="shared" ref="H580" si="760">SUM(H581:H583)</f>
        <v>0</v>
      </c>
      <c r="I580" s="3">
        <f t="shared" si="679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761">SUM(C581,D581)</f>
        <v>0</v>
      </c>
      <c r="F581" s="21"/>
      <c r="G581" s="21"/>
      <c r="H581" s="22"/>
      <c r="I581" s="3">
        <f t="shared" si="679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761"/>
        <v>0</v>
      </c>
      <c r="F582" s="21"/>
      <c r="G582" s="21"/>
      <c r="H582" s="22"/>
      <c r="I582" s="3">
        <f t="shared" si="679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761"/>
        <v>0</v>
      </c>
      <c r="F583" s="21"/>
      <c r="G583" s="21"/>
      <c r="H583" s="22"/>
      <c r="I583" s="3">
        <f t="shared" si="679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" si="762">SUM(D585:D587)</f>
        <v>0</v>
      </c>
      <c r="E584" s="24">
        <f t="shared" ref="E584" si="763">SUM(E585:E587)</f>
        <v>0</v>
      </c>
      <c r="F584" s="24">
        <f t="shared" ref="F584" si="764">SUM(F585:F587)</f>
        <v>0</v>
      </c>
      <c r="G584" s="24">
        <f t="shared" ref="G584" si="765">SUM(G585:G587)</f>
        <v>0</v>
      </c>
      <c r="H584" s="25">
        <f t="shared" ref="H584" si="766">SUM(H585:H587)</f>
        <v>0</v>
      </c>
      <c r="I584" s="3">
        <f t="shared" si="679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767">SUM(C585,D585)</f>
        <v>0</v>
      </c>
      <c r="F585" s="21"/>
      <c r="G585" s="21"/>
      <c r="H585" s="22"/>
      <c r="I585" s="3">
        <f t="shared" si="679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767"/>
        <v>0</v>
      </c>
      <c r="F586" s="21"/>
      <c r="G586" s="21"/>
      <c r="H586" s="22"/>
      <c r="I586" s="3">
        <f t="shared" si="679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767"/>
        <v>0</v>
      </c>
      <c r="F587" s="21"/>
      <c r="G587" s="21"/>
      <c r="H587" s="22"/>
      <c r="I587" s="3">
        <f t="shared" si="679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" si="768">SUM(D589:D591)</f>
        <v>0</v>
      </c>
      <c r="E588" s="24">
        <f t="shared" ref="E588" si="769">SUM(E589:E591)</f>
        <v>0</v>
      </c>
      <c r="F588" s="24">
        <f t="shared" ref="F588" si="770">SUM(F589:F591)</f>
        <v>0</v>
      </c>
      <c r="G588" s="24">
        <f t="shared" ref="G588" si="771">SUM(G589:G591)</f>
        <v>0</v>
      </c>
      <c r="H588" s="25">
        <f t="shared" ref="H588" si="772">SUM(H589:H591)</f>
        <v>0</v>
      </c>
      <c r="I588" s="3">
        <f t="shared" si="679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773">SUM(C589,D589)</f>
        <v>0</v>
      </c>
      <c r="F589" s="21"/>
      <c r="G589" s="21"/>
      <c r="H589" s="22"/>
      <c r="I589" s="3">
        <f t="shared" si="679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773"/>
        <v>0</v>
      </c>
      <c r="F590" s="21"/>
      <c r="G590" s="21"/>
      <c r="H590" s="22"/>
      <c r="I590" s="3">
        <f t="shared" ref="I590:I653" si="774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773"/>
        <v>0</v>
      </c>
      <c r="F591" s="21"/>
      <c r="G591" s="21"/>
      <c r="H591" s="22"/>
      <c r="I591" s="3">
        <f t="shared" si="774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" si="775">SUM(D593,D596,D619)</f>
        <v>0</v>
      </c>
      <c r="E592" s="34">
        <f t="shared" ref="E592" si="776">SUM(E593,E596,E619)</f>
        <v>390</v>
      </c>
      <c r="F592" s="34">
        <f t="shared" ref="F592" si="777">SUM(F593,F596,F619)</f>
        <v>0</v>
      </c>
      <c r="G592" s="34">
        <f t="shared" ref="G592" si="778">SUM(G593,G596,G619)</f>
        <v>0</v>
      </c>
      <c r="H592" s="35">
        <f t="shared" ref="H592" si="779">SUM(H593,H596,H619)</f>
        <v>0</v>
      </c>
      <c r="I592" s="3">
        <f t="shared" si="774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" si="780">SUM(D594)</f>
        <v>0</v>
      </c>
      <c r="E593" s="24">
        <f t="shared" ref="E593" si="781">SUM(E594)</f>
        <v>0</v>
      </c>
      <c r="F593" s="24">
        <f t="shared" ref="F593" si="782">SUM(F594)</f>
        <v>0</v>
      </c>
      <c r="G593" s="24">
        <f t="shared" ref="G593" si="783">SUM(G594)</f>
        <v>0</v>
      </c>
      <c r="H593" s="25">
        <f t="shared" ref="H593" si="784">SUM(H594)</f>
        <v>0</v>
      </c>
      <c r="I593" s="3">
        <f t="shared" si="774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774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774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" si="785">SUM(D597,D604,D611)</f>
        <v>0</v>
      </c>
      <c r="E596" s="24">
        <f t="shared" ref="E596" si="786">SUM(E597,E604,E611)</f>
        <v>390</v>
      </c>
      <c r="F596" s="24">
        <f t="shared" ref="F596" si="787">SUM(F597,F604,F611)</f>
        <v>0</v>
      </c>
      <c r="G596" s="24">
        <f t="shared" ref="G596" si="788">SUM(G597,G604,G611)</f>
        <v>0</v>
      </c>
      <c r="H596" s="25">
        <f t="shared" ref="H596" si="789">SUM(H597,H604,H611)</f>
        <v>0</v>
      </c>
      <c r="I596" s="3">
        <f t="shared" si="774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790">SUM(D601,D602,D603)</f>
        <v>0</v>
      </c>
      <c r="E597" s="24">
        <f t="shared" si="790"/>
        <v>0</v>
      </c>
      <c r="F597" s="24">
        <f t="shared" si="790"/>
        <v>0</v>
      </c>
      <c r="G597" s="24">
        <f t="shared" si="790"/>
        <v>0</v>
      </c>
      <c r="H597" s="25">
        <f t="shared" si="790"/>
        <v>0</v>
      </c>
      <c r="I597" s="3">
        <f t="shared" si="774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774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" si="791">D601+D602+D603-D600</f>
        <v>0</v>
      </c>
      <c r="E599" s="24">
        <f t="shared" ref="E599" si="792">E601+E602+E603-E600</f>
        <v>0</v>
      </c>
      <c r="F599" s="24">
        <f t="shared" ref="F599" si="793">F601+F602+F603-F600</f>
        <v>0</v>
      </c>
      <c r="G599" s="24">
        <f t="shared" ref="G599" si="794">G601+G602+G603-G600</f>
        <v>0</v>
      </c>
      <c r="H599" s="25">
        <f t="shared" ref="H599" si="795">H601+H602+H603-H600</f>
        <v>0</v>
      </c>
      <c r="I599" s="3">
        <f t="shared" si="774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" si="796">C600+D600</f>
        <v>0</v>
      </c>
      <c r="F600" s="24"/>
      <c r="G600" s="24"/>
      <c r="H600" s="25"/>
      <c r="I600" s="3">
        <f t="shared" si="774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ref="E601:E603" si="797">C601+D601</f>
        <v>0</v>
      </c>
      <c r="F601" s="21"/>
      <c r="G601" s="21"/>
      <c r="H601" s="22"/>
      <c r="I601" s="3">
        <f t="shared" si="774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797"/>
        <v>0</v>
      </c>
      <c r="F602" s="21"/>
      <c r="G602" s="21"/>
      <c r="H602" s="22"/>
      <c r="I602" s="3">
        <f t="shared" si="774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797"/>
        <v>0</v>
      </c>
      <c r="F603" s="21"/>
      <c r="G603" s="21"/>
      <c r="H603" s="22"/>
      <c r="I603" s="3">
        <f t="shared" si="774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798">SUM(D608,D609,D610)</f>
        <v>0</v>
      </c>
      <c r="E604" s="24">
        <f t="shared" si="798"/>
        <v>390</v>
      </c>
      <c r="F604" s="24">
        <f t="shared" si="798"/>
        <v>0</v>
      </c>
      <c r="G604" s="24">
        <f t="shared" si="798"/>
        <v>0</v>
      </c>
      <c r="H604" s="25">
        <f t="shared" si="798"/>
        <v>0</v>
      </c>
      <c r="I604" s="3">
        <f t="shared" si="774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774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" si="799">D608+D609+D610-D607</f>
        <v>0</v>
      </c>
      <c r="E606" s="24">
        <f t="shared" ref="E606" si="800">E608+E609+E610-E607</f>
        <v>380</v>
      </c>
      <c r="F606" s="24">
        <f t="shared" ref="F606" si="801">F608+F609+F610-F607</f>
        <v>0</v>
      </c>
      <c r="G606" s="24">
        <f t="shared" ref="G606" si="802">G608+G609+G610-G607</f>
        <v>0</v>
      </c>
      <c r="H606" s="25">
        <f t="shared" ref="H606" si="803">H608+H609+H610-H607</f>
        <v>0</v>
      </c>
      <c r="I606" s="3">
        <f t="shared" si="774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" si="804">C607+D607</f>
        <v>10</v>
      </c>
      <c r="F607" s="24"/>
      <c r="G607" s="24"/>
      <c r="H607" s="25"/>
      <c r="I607" s="3">
        <f t="shared" si="774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ref="E608:E610" si="805">C608+D608</f>
        <v>60</v>
      </c>
      <c r="F608" s="21"/>
      <c r="G608" s="21"/>
      <c r="H608" s="22"/>
      <c r="I608" s="3">
        <f t="shared" si="774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805"/>
        <v>330</v>
      </c>
      <c r="F609" s="21"/>
      <c r="G609" s="21"/>
      <c r="H609" s="22"/>
      <c r="I609" s="3">
        <f t="shared" si="774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805"/>
        <v>0</v>
      </c>
      <c r="F610" s="21"/>
      <c r="G610" s="21"/>
      <c r="H610" s="22"/>
      <c r="I610" s="3">
        <f t="shared" si="774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806">SUM(D615,D616,D617)</f>
        <v>0</v>
      </c>
      <c r="E611" s="24">
        <f t="shared" si="806"/>
        <v>0</v>
      </c>
      <c r="F611" s="24">
        <f t="shared" si="806"/>
        <v>0</v>
      </c>
      <c r="G611" s="24">
        <f t="shared" si="806"/>
        <v>0</v>
      </c>
      <c r="H611" s="25">
        <f t="shared" si="806"/>
        <v>0</v>
      </c>
      <c r="I611" s="3">
        <f t="shared" si="774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774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" si="807">D615+D616+D617-D614</f>
        <v>0</v>
      </c>
      <c r="E613" s="24">
        <f t="shared" ref="E613" si="808">E615+E616+E617-E614</f>
        <v>0</v>
      </c>
      <c r="F613" s="24">
        <f t="shared" ref="F613" si="809">F615+F616+F617-F614</f>
        <v>0</v>
      </c>
      <c r="G613" s="24">
        <f t="shared" ref="G613" si="810">G615+G616+G617-G614</f>
        <v>0</v>
      </c>
      <c r="H613" s="25">
        <f t="shared" ref="H613" si="811">H615+H616+H617-H614</f>
        <v>0</v>
      </c>
      <c r="I613" s="3">
        <f t="shared" si="774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" si="812">C614+D614</f>
        <v>0</v>
      </c>
      <c r="F614" s="24"/>
      <c r="G614" s="24"/>
      <c r="H614" s="25"/>
      <c r="I614" s="3">
        <f t="shared" si="774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ref="E615:E617" si="813">C615+D615</f>
        <v>0</v>
      </c>
      <c r="F615" s="21"/>
      <c r="G615" s="21"/>
      <c r="H615" s="22"/>
      <c r="I615" s="3">
        <f t="shared" si="774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813"/>
        <v>0</v>
      </c>
      <c r="F616" s="21"/>
      <c r="G616" s="21"/>
      <c r="H616" s="22"/>
      <c r="I616" s="3">
        <f t="shared" si="774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813"/>
        <v>0</v>
      </c>
      <c r="F617" s="21"/>
      <c r="G617" s="21"/>
      <c r="H617" s="22"/>
      <c r="I617" s="3">
        <f t="shared" si="774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774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774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774"/>
        <v>0</v>
      </c>
    </row>
    <row r="621" spans="1:9" hidden="1" x14ac:dyDescent="0.2">
      <c r="A621" s="26" t="s">
        <v>56</v>
      </c>
      <c r="B621" s="63"/>
      <c r="C621" s="24">
        <f t="shared" ref="C621:H621" si="814">C574-C592</f>
        <v>0</v>
      </c>
      <c r="D621" s="24">
        <f t="shared" si="814"/>
        <v>0</v>
      </c>
      <c r="E621" s="24">
        <f t="shared" si="814"/>
        <v>0</v>
      </c>
      <c r="F621" s="24">
        <f t="shared" si="814"/>
        <v>0</v>
      </c>
      <c r="G621" s="24">
        <f t="shared" si="814"/>
        <v>0</v>
      </c>
      <c r="H621" s="25">
        <f t="shared" si="814"/>
        <v>0</v>
      </c>
      <c r="I621" s="3">
        <f t="shared" si="774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774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815">D653</f>
        <v>0</v>
      </c>
      <c r="E623" s="29">
        <f t="shared" si="815"/>
        <v>4034</v>
      </c>
      <c r="F623" s="29">
        <f t="shared" si="815"/>
        <v>612</v>
      </c>
      <c r="G623" s="29">
        <f t="shared" si="815"/>
        <v>612</v>
      </c>
      <c r="H623" s="30">
        <f t="shared" si="815"/>
        <v>612</v>
      </c>
      <c r="I623" s="19">
        <f t="shared" si="774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" si="816">SUM(D625,D628,D651)</f>
        <v>0</v>
      </c>
      <c r="E624" s="34">
        <f t="shared" ref="E624" si="817">SUM(E625,E628,E651)</f>
        <v>4034</v>
      </c>
      <c r="F624" s="34">
        <f t="shared" ref="F624" si="818">SUM(F625,F628,F651)</f>
        <v>612</v>
      </c>
      <c r="G624" s="34">
        <f t="shared" ref="G624" si="819">SUM(G625,G628,G651)</f>
        <v>612</v>
      </c>
      <c r="H624" s="35">
        <f t="shared" ref="H624" si="820">SUM(H625,H628,H651)</f>
        <v>612</v>
      </c>
      <c r="I624" s="3">
        <f t="shared" si="774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" si="821">SUM(D626)</f>
        <v>0</v>
      </c>
      <c r="E625" s="24">
        <f t="shared" ref="E625" si="822">SUM(E626)</f>
        <v>2</v>
      </c>
      <c r="F625" s="24">
        <f t="shared" ref="F625" si="823">SUM(F626)</f>
        <v>0</v>
      </c>
      <c r="G625" s="24">
        <f t="shared" ref="G625" si="824">SUM(G626)</f>
        <v>0</v>
      </c>
      <c r="H625" s="25">
        <f t="shared" ref="H625" si="825">SUM(H626)</f>
        <v>0</v>
      </c>
      <c r="I625" s="3">
        <f t="shared" si="774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826">F673</f>
        <v>0</v>
      </c>
      <c r="G626" s="21">
        <f t="shared" si="826"/>
        <v>0</v>
      </c>
      <c r="H626" s="22">
        <f t="shared" si="826"/>
        <v>0</v>
      </c>
      <c r="I626" s="3">
        <f t="shared" si="774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774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" si="827">SUM(D629,D636,D643)</f>
        <v>0</v>
      </c>
      <c r="E628" s="24">
        <f t="shared" ref="E628" si="828">SUM(E629,E636,E643)</f>
        <v>4032</v>
      </c>
      <c r="F628" s="24">
        <f t="shared" ref="F628" si="829">SUM(F629,F636,F643)</f>
        <v>612</v>
      </c>
      <c r="G628" s="24">
        <f t="shared" ref="G628" si="830">SUM(G629,G636,G643)</f>
        <v>612</v>
      </c>
      <c r="H628" s="25">
        <f t="shared" ref="H628" si="831">SUM(H629,H636,H643)</f>
        <v>612</v>
      </c>
      <c r="I628" s="3">
        <f t="shared" si="774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832">SUM(D633,D634,D635)</f>
        <v>0</v>
      </c>
      <c r="E629" s="24">
        <f t="shared" si="832"/>
        <v>4032</v>
      </c>
      <c r="F629" s="24">
        <f t="shared" si="832"/>
        <v>612</v>
      </c>
      <c r="G629" s="24">
        <f t="shared" si="832"/>
        <v>612</v>
      </c>
      <c r="H629" s="25">
        <f t="shared" si="832"/>
        <v>612</v>
      </c>
      <c r="I629" s="3">
        <f t="shared" si="774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774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" si="833">D633+D634+D635-D632</f>
        <v>0</v>
      </c>
      <c r="E631" s="24">
        <f t="shared" ref="E631" si="834">E633+E634+E635-E632</f>
        <v>654</v>
      </c>
      <c r="F631" s="24">
        <f t="shared" ref="F631" si="835">F633+F634+F635-F632</f>
        <v>612</v>
      </c>
      <c r="G631" s="24">
        <f t="shared" ref="G631" si="836">G633+G634+G635-G632</f>
        <v>612</v>
      </c>
      <c r="H631" s="25">
        <f t="shared" ref="H631" si="837">H633+H634+H635-H632</f>
        <v>612</v>
      </c>
      <c r="I631" s="3">
        <f t="shared" si="774"/>
        <v>2490</v>
      </c>
    </row>
    <row r="632" spans="1:9" x14ac:dyDescent="0.2">
      <c r="A632" s="32" t="s">
        <v>37</v>
      </c>
      <c r="B632" s="59"/>
      <c r="C632" s="24">
        <f t="shared" ref="C632:H632" si="838">C679</f>
        <v>3378</v>
      </c>
      <c r="D632" s="24">
        <f t="shared" si="838"/>
        <v>0</v>
      </c>
      <c r="E632" s="24">
        <f t="shared" si="838"/>
        <v>3378</v>
      </c>
      <c r="F632" s="24">
        <f t="shared" si="838"/>
        <v>0</v>
      </c>
      <c r="G632" s="24">
        <f t="shared" si="838"/>
        <v>0</v>
      </c>
      <c r="H632" s="25">
        <f t="shared" si="838"/>
        <v>0</v>
      </c>
      <c r="I632" s="3">
        <f t="shared" si="774"/>
        <v>3378</v>
      </c>
    </row>
    <row r="633" spans="1:9" x14ac:dyDescent="0.2">
      <c r="A633" s="20" t="s">
        <v>38</v>
      </c>
      <c r="B633" s="60" t="s">
        <v>39</v>
      </c>
      <c r="C633" s="21">
        <f t="shared" ref="C633:D633" si="839">C680</f>
        <v>605</v>
      </c>
      <c r="D633" s="21">
        <f t="shared" si="839"/>
        <v>0</v>
      </c>
      <c r="E633" s="21">
        <f t="shared" ref="E633:E635" si="840">C633+D633</f>
        <v>605</v>
      </c>
      <c r="F633" s="21">
        <f t="shared" ref="F633:H633" si="841">F680</f>
        <v>0</v>
      </c>
      <c r="G633" s="21">
        <f t="shared" si="841"/>
        <v>0</v>
      </c>
      <c r="H633" s="22">
        <f t="shared" si="841"/>
        <v>0</v>
      </c>
      <c r="I633" s="3">
        <f t="shared" si="774"/>
        <v>605</v>
      </c>
    </row>
    <row r="634" spans="1:9" x14ac:dyDescent="0.2">
      <c r="A634" s="20" t="s">
        <v>40</v>
      </c>
      <c r="B634" s="60" t="s">
        <v>41</v>
      </c>
      <c r="C634" s="21">
        <f t="shared" ref="C634:D634" si="842">C681</f>
        <v>3427</v>
      </c>
      <c r="D634" s="21">
        <f t="shared" si="842"/>
        <v>0</v>
      </c>
      <c r="E634" s="21">
        <f t="shared" si="840"/>
        <v>3427</v>
      </c>
      <c r="F634" s="21">
        <f t="shared" ref="F634:H634" si="843">F681</f>
        <v>0</v>
      </c>
      <c r="G634" s="21">
        <f t="shared" si="843"/>
        <v>0</v>
      </c>
      <c r="H634" s="22">
        <f t="shared" si="843"/>
        <v>0</v>
      </c>
      <c r="I634" s="3">
        <f t="shared" si="774"/>
        <v>3427</v>
      </c>
    </row>
    <row r="635" spans="1:9" x14ac:dyDescent="0.2">
      <c r="A635" s="20" t="s">
        <v>42</v>
      </c>
      <c r="B635" s="61" t="s">
        <v>43</v>
      </c>
      <c r="C635" s="21">
        <f t="shared" ref="C635:D635" si="844">C682</f>
        <v>0</v>
      </c>
      <c r="D635" s="21">
        <f t="shared" si="844"/>
        <v>0</v>
      </c>
      <c r="E635" s="21">
        <f t="shared" si="840"/>
        <v>0</v>
      </c>
      <c r="F635" s="21">
        <f t="shared" ref="F635:H635" si="845">F682</f>
        <v>612</v>
      </c>
      <c r="G635" s="21">
        <f t="shared" si="845"/>
        <v>612</v>
      </c>
      <c r="H635" s="22">
        <f t="shared" si="845"/>
        <v>612</v>
      </c>
      <c r="I635" s="3">
        <f t="shared" si="774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846">SUM(D640,D641,D642)</f>
        <v>0</v>
      </c>
      <c r="E636" s="24">
        <f t="shared" si="846"/>
        <v>0</v>
      </c>
      <c r="F636" s="24">
        <f t="shared" si="846"/>
        <v>0</v>
      </c>
      <c r="G636" s="24">
        <f t="shared" si="846"/>
        <v>0</v>
      </c>
      <c r="H636" s="25">
        <f t="shared" si="846"/>
        <v>0</v>
      </c>
      <c r="I636" s="3">
        <f t="shared" si="774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774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" si="847">D640+D641+D642-D639</f>
        <v>0</v>
      </c>
      <c r="E638" s="24">
        <f t="shared" ref="E638" si="848">E640+E641+E642-E639</f>
        <v>0</v>
      </c>
      <c r="F638" s="24">
        <f t="shared" ref="F638" si="849">F640+F641+F642-F639</f>
        <v>0</v>
      </c>
      <c r="G638" s="24">
        <f t="shared" ref="G638" si="850">G640+G641+G642-G639</f>
        <v>0</v>
      </c>
      <c r="H638" s="25">
        <f t="shared" ref="H638" si="851">H640+H641+H642-H639</f>
        <v>0</v>
      </c>
      <c r="I638" s="3">
        <f t="shared" si="774"/>
        <v>0</v>
      </c>
    </row>
    <row r="639" spans="1:9" hidden="1" x14ac:dyDescent="0.2">
      <c r="A639" s="32" t="s">
        <v>37</v>
      </c>
      <c r="B639" s="59"/>
      <c r="C639" s="24">
        <f t="shared" ref="C639:H639" si="852">C686</f>
        <v>0</v>
      </c>
      <c r="D639" s="24">
        <f t="shared" si="852"/>
        <v>0</v>
      </c>
      <c r="E639" s="24">
        <f t="shared" si="852"/>
        <v>0</v>
      </c>
      <c r="F639" s="24">
        <f t="shared" si="852"/>
        <v>0</v>
      </c>
      <c r="G639" s="24">
        <f t="shared" si="852"/>
        <v>0</v>
      </c>
      <c r="H639" s="25">
        <f t="shared" si="852"/>
        <v>0</v>
      </c>
      <c r="I639" s="3">
        <f t="shared" si="774"/>
        <v>0</v>
      </c>
    </row>
    <row r="640" spans="1:9" hidden="1" x14ac:dyDescent="0.2">
      <c r="A640" s="20" t="s">
        <v>38</v>
      </c>
      <c r="B640" s="61" t="s">
        <v>46</v>
      </c>
      <c r="C640" s="21">
        <f t="shared" ref="C640:D640" si="853">C687</f>
        <v>0</v>
      </c>
      <c r="D640" s="21">
        <f t="shared" si="853"/>
        <v>0</v>
      </c>
      <c r="E640" s="21">
        <f t="shared" ref="E640:E642" si="854">C640+D640</f>
        <v>0</v>
      </c>
      <c r="F640" s="21">
        <f t="shared" ref="F640:H640" si="855">F687</f>
        <v>0</v>
      </c>
      <c r="G640" s="21">
        <f t="shared" si="855"/>
        <v>0</v>
      </c>
      <c r="H640" s="22">
        <f t="shared" si="855"/>
        <v>0</v>
      </c>
      <c r="I640" s="3">
        <f t="shared" si="774"/>
        <v>0</v>
      </c>
    </row>
    <row r="641" spans="1:9" hidden="1" x14ac:dyDescent="0.2">
      <c r="A641" s="20" t="s">
        <v>40</v>
      </c>
      <c r="B641" s="61" t="s">
        <v>47</v>
      </c>
      <c r="C641" s="21">
        <f t="shared" ref="C641:D641" si="856">C688</f>
        <v>0</v>
      </c>
      <c r="D641" s="21">
        <f t="shared" si="856"/>
        <v>0</v>
      </c>
      <c r="E641" s="21">
        <f t="shared" si="854"/>
        <v>0</v>
      </c>
      <c r="F641" s="21">
        <f t="shared" ref="F641:H641" si="857">F688</f>
        <v>0</v>
      </c>
      <c r="G641" s="21">
        <f t="shared" si="857"/>
        <v>0</v>
      </c>
      <c r="H641" s="22">
        <f t="shared" si="857"/>
        <v>0</v>
      </c>
      <c r="I641" s="3">
        <f t="shared" si="774"/>
        <v>0</v>
      </c>
    </row>
    <row r="642" spans="1:9" hidden="1" x14ac:dyDescent="0.2">
      <c r="A642" s="20" t="s">
        <v>42</v>
      </c>
      <c r="B642" s="61" t="s">
        <v>48</v>
      </c>
      <c r="C642" s="21">
        <f t="shared" ref="C642:D642" si="858">C689</f>
        <v>0</v>
      </c>
      <c r="D642" s="21">
        <f t="shared" si="858"/>
        <v>0</v>
      </c>
      <c r="E642" s="21">
        <f t="shared" si="854"/>
        <v>0</v>
      </c>
      <c r="F642" s="21">
        <f t="shared" ref="F642:H642" si="859">F689</f>
        <v>0</v>
      </c>
      <c r="G642" s="21">
        <f t="shared" si="859"/>
        <v>0</v>
      </c>
      <c r="H642" s="22">
        <f t="shared" si="859"/>
        <v>0</v>
      </c>
      <c r="I642" s="3">
        <f t="shared" si="774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860">SUM(D647,D648,D649)</f>
        <v>0</v>
      </c>
      <c r="E643" s="24">
        <f t="shared" si="860"/>
        <v>0</v>
      </c>
      <c r="F643" s="24">
        <f t="shared" si="860"/>
        <v>0</v>
      </c>
      <c r="G643" s="24">
        <f t="shared" si="860"/>
        <v>0</v>
      </c>
      <c r="H643" s="25">
        <f t="shared" si="860"/>
        <v>0</v>
      </c>
      <c r="I643" s="3">
        <f t="shared" si="774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774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" si="861">D647+D648+D649-D646</f>
        <v>0</v>
      </c>
      <c r="E645" s="24">
        <f t="shared" ref="E645" si="862">E647+E648+E649-E646</f>
        <v>0</v>
      </c>
      <c r="F645" s="24">
        <f t="shared" ref="F645" si="863">F647+F648+F649-F646</f>
        <v>0</v>
      </c>
      <c r="G645" s="24">
        <f t="shared" ref="G645" si="864">G647+G648+G649-G646</f>
        <v>0</v>
      </c>
      <c r="H645" s="25">
        <f t="shared" ref="H645" si="865">H647+H648+H649-H646</f>
        <v>0</v>
      </c>
      <c r="I645" s="3">
        <f t="shared" si="774"/>
        <v>0</v>
      </c>
    </row>
    <row r="646" spans="1:9" hidden="1" x14ac:dyDescent="0.2">
      <c r="A646" s="32" t="s">
        <v>37</v>
      </c>
      <c r="B646" s="59"/>
      <c r="C646" s="24">
        <f t="shared" ref="C646:H646" si="866">C693</f>
        <v>0</v>
      </c>
      <c r="D646" s="24">
        <f t="shared" si="866"/>
        <v>0</v>
      </c>
      <c r="E646" s="24">
        <f t="shared" si="866"/>
        <v>0</v>
      </c>
      <c r="F646" s="24">
        <f t="shared" si="866"/>
        <v>0</v>
      </c>
      <c r="G646" s="24">
        <f t="shared" si="866"/>
        <v>0</v>
      </c>
      <c r="H646" s="25">
        <f t="shared" si="866"/>
        <v>0</v>
      </c>
      <c r="I646" s="3">
        <f t="shared" si="774"/>
        <v>0</v>
      </c>
    </row>
    <row r="647" spans="1:9" hidden="1" x14ac:dyDescent="0.2">
      <c r="A647" s="20" t="s">
        <v>38</v>
      </c>
      <c r="B647" s="61" t="s">
        <v>51</v>
      </c>
      <c r="C647" s="21">
        <f t="shared" ref="C647:D647" si="867">C694</f>
        <v>0</v>
      </c>
      <c r="D647" s="21">
        <f t="shared" si="867"/>
        <v>0</v>
      </c>
      <c r="E647" s="21">
        <f t="shared" ref="E647:E649" si="868">C647+D647</f>
        <v>0</v>
      </c>
      <c r="F647" s="21">
        <f t="shared" ref="F647:H647" si="869">F694</f>
        <v>0</v>
      </c>
      <c r="G647" s="21">
        <f t="shared" si="869"/>
        <v>0</v>
      </c>
      <c r="H647" s="22">
        <f t="shared" si="869"/>
        <v>0</v>
      </c>
      <c r="I647" s="3">
        <f t="shared" si="774"/>
        <v>0</v>
      </c>
    </row>
    <row r="648" spans="1:9" hidden="1" x14ac:dyDescent="0.2">
      <c r="A648" s="20" t="s">
        <v>40</v>
      </c>
      <c r="B648" s="61" t="s">
        <v>52</v>
      </c>
      <c r="C648" s="21">
        <f t="shared" ref="C648:D648" si="870">C695</f>
        <v>0</v>
      </c>
      <c r="D648" s="21">
        <f t="shared" si="870"/>
        <v>0</v>
      </c>
      <c r="E648" s="21">
        <f t="shared" si="868"/>
        <v>0</v>
      </c>
      <c r="F648" s="21">
        <f t="shared" ref="F648:H648" si="871">F695</f>
        <v>0</v>
      </c>
      <c r="G648" s="21">
        <f t="shared" si="871"/>
        <v>0</v>
      </c>
      <c r="H648" s="22">
        <f t="shared" si="871"/>
        <v>0</v>
      </c>
      <c r="I648" s="3">
        <f t="shared" si="774"/>
        <v>0</v>
      </c>
    </row>
    <row r="649" spans="1:9" hidden="1" x14ac:dyDescent="0.2">
      <c r="A649" s="20" t="s">
        <v>42</v>
      </c>
      <c r="B649" s="61" t="s">
        <v>53</v>
      </c>
      <c r="C649" s="21">
        <f t="shared" ref="C649:D649" si="872">C696</f>
        <v>0</v>
      </c>
      <c r="D649" s="21">
        <f t="shared" si="872"/>
        <v>0</v>
      </c>
      <c r="E649" s="21">
        <f t="shared" si="868"/>
        <v>0</v>
      </c>
      <c r="F649" s="21">
        <f t="shared" ref="F649:H649" si="873">F696</f>
        <v>0</v>
      </c>
      <c r="G649" s="21">
        <f t="shared" si="873"/>
        <v>0</v>
      </c>
      <c r="H649" s="22">
        <f t="shared" si="873"/>
        <v>0</v>
      </c>
      <c r="I649" s="3">
        <f t="shared" si="774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774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874">C698</f>
        <v>0</v>
      </c>
      <c r="D651" s="24">
        <f t="shared" si="874"/>
        <v>0</v>
      </c>
      <c r="E651" s="24">
        <f>C651+D651</f>
        <v>0</v>
      </c>
      <c r="F651" s="24">
        <f t="shared" ref="F651:H651" si="875">F698</f>
        <v>0</v>
      </c>
      <c r="G651" s="24">
        <f t="shared" si="875"/>
        <v>0</v>
      </c>
      <c r="H651" s="25">
        <f t="shared" si="875"/>
        <v>0</v>
      </c>
      <c r="I651" s="3">
        <f t="shared" si="774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774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876">D654</f>
        <v>0</v>
      </c>
      <c r="E653" s="79">
        <f t="shared" si="876"/>
        <v>4034</v>
      </c>
      <c r="F653" s="79">
        <f t="shared" si="876"/>
        <v>612</v>
      </c>
      <c r="G653" s="79">
        <f t="shared" si="876"/>
        <v>612</v>
      </c>
      <c r="H653" s="80">
        <f t="shared" si="876"/>
        <v>612</v>
      </c>
      <c r="I653" s="19">
        <f t="shared" si="774"/>
        <v>5870</v>
      </c>
    </row>
    <row r="654" spans="1:9" s="40" customFormat="1" x14ac:dyDescent="0.2">
      <c r="A654" s="36" t="s">
        <v>61</v>
      </c>
      <c r="B654" s="65"/>
      <c r="C654" s="37">
        <f t="shared" ref="C654:H654" si="877">SUM(C655,C656,C657,C658)</f>
        <v>4034</v>
      </c>
      <c r="D654" s="37">
        <f t="shared" si="877"/>
        <v>0</v>
      </c>
      <c r="E654" s="37">
        <f t="shared" si="877"/>
        <v>4034</v>
      </c>
      <c r="F654" s="37">
        <f t="shared" si="877"/>
        <v>612</v>
      </c>
      <c r="G654" s="37">
        <f t="shared" si="877"/>
        <v>612</v>
      </c>
      <c r="H654" s="38">
        <f t="shared" si="877"/>
        <v>612</v>
      </c>
      <c r="I654" s="39">
        <f t="shared" ref="I654:I717" si="87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878"/>
        <v>4551</v>
      </c>
    </row>
    <row r="656" spans="1:9" hidden="1" x14ac:dyDescent="0.2">
      <c r="A656" s="20" t="s">
        <v>7</v>
      </c>
      <c r="B656" s="95"/>
      <c r="C656" s="21"/>
      <c r="D656" s="21"/>
      <c r="E656" s="21">
        <f t="shared" ref="E656:E657" si="879">SUM(C656,D656)</f>
        <v>0</v>
      </c>
      <c r="F656" s="21"/>
      <c r="G656" s="21"/>
      <c r="H656" s="22"/>
      <c r="I656" s="3">
        <f t="shared" si="87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879"/>
        <v>0</v>
      </c>
      <c r="F657" s="21"/>
      <c r="G657" s="21"/>
      <c r="H657" s="22"/>
      <c r="I657" s="3">
        <f t="shared" si="87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" si="880">SUM(D659,D663,D667)</f>
        <v>0</v>
      </c>
      <c r="E658" s="24">
        <f t="shared" ref="E658" si="881">SUM(E659,E663,E667)</f>
        <v>1319</v>
      </c>
      <c r="F658" s="24">
        <f t="shared" ref="F658" si="882">SUM(F659,F663,F667)</f>
        <v>0</v>
      </c>
      <c r="G658" s="24">
        <f t="shared" ref="G658" si="883">SUM(G659,G663,G667)</f>
        <v>0</v>
      </c>
      <c r="H658" s="25">
        <f t="shared" ref="H658" si="884">SUM(H659,H663,H667)</f>
        <v>0</v>
      </c>
      <c r="I658" s="3">
        <f t="shared" si="87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" si="885">SUM(D660:D662)</f>
        <v>0</v>
      </c>
      <c r="E659" s="24">
        <f t="shared" ref="E659" si="886">SUM(E660:E662)</f>
        <v>1319</v>
      </c>
      <c r="F659" s="24">
        <f t="shared" ref="F659" si="887">SUM(F660:F662)</f>
        <v>0</v>
      </c>
      <c r="G659" s="24">
        <f t="shared" ref="G659" si="888">SUM(G660:G662)</f>
        <v>0</v>
      </c>
      <c r="H659" s="25">
        <f t="shared" ref="H659" si="889">SUM(H660:H662)</f>
        <v>0</v>
      </c>
      <c r="I659" s="3">
        <f t="shared" si="87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890">SUM(C660,D660)</f>
        <v>1319</v>
      </c>
      <c r="F660" s="21"/>
      <c r="G660" s="21"/>
      <c r="H660" s="22"/>
      <c r="I660" s="3">
        <f t="shared" si="87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890"/>
        <v>0</v>
      </c>
      <c r="F661" s="21"/>
      <c r="G661" s="21"/>
      <c r="H661" s="22"/>
      <c r="I661" s="3">
        <f t="shared" si="87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890"/>
        <v>0</v>
      </c>
      <c r="F662" s="21"/>
      <c r="G662" s="21"/>
      <c r="H662" s="22"/>
      <c r="I662" s="3">
        <f t="shared" si="87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" si="891">SUM(D664:D666)</f>
        <v>0</v>
      </c>
      <c r="E663" s="24">
        <f t="shared" ref="E663" si="892">SUM(E664:E666)</f>
        <v>0</v>
      </c>
      <c r="F663" s="24">
        <f t="shared" ref="F663" si="893">SUM(F664:F666)</f>
        <v>0</v>
      </c>
      <c r="G663" s="24">
        <f t="shared" ref="G663" si="894">SUM(G664:G666)</f>
        <v>0</v>
      </c>
      <c r="H663" s="25">
        <f t="shared" ref="H663" si="895">SUM(H664:H666)</f>
        <v>0</v>
      </c>
      <c r="I663" s="3">
        <f t="shared" si="87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896">SUM(C664,D664)</f>
        <v>0</v>
      </c>
      <c r="F664" s="21"/>
      <c r="G664" s="21"/>
      <c r="H664" s="22"/>
      <c r="I664" s="3">
        <f t="shared" si="87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896"/>
        <v>0</v>
      </c>
      <c r="F665" s="21"/>
      <c r="G665" s="21"/>
      <c r="H665" s="22"/>
      <c r="I665" s="3">
        <f t="shared" si="87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896"/>
        <v>0</v>
      </c>
      <c r="F666" s="21"/>
      <c r="G666" s="21"/>
      <c r="H666" s="22"/>
      <c r="I666" s="3">
        <f t="shared" si="87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" si="897">SUM(D668:D670)</f>
        <v>0</v>
      </c>
      <c r="E667" s="24">
        <f t="shared" ref="E667" si="898">SUM(E668:E670)</f>
        <v>0</v>
      </c>
      <c r="F667" s="24">
        <f t="shared" ref="F667" si="899">SUM(F668:F670)</f>
        <v>0</v>
      </c>
      <c r="G667" s="24">
        <f t="shared" ref="G667" si="900">SUM(G668:G670)</f>
        <v>0</v>
      </c>
      <c r="H667" s="25">
        <f t="shared" ref="H667" si="901">SUM(H668:H670)</f>
        <v>0</v>
      </c>
      <c r="I667" s="3">
        <f t="shared" si="87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902">SUM(C668,D668)</f>
        <v>0</v>
      </c>
      <c r="F668" s="21"/>
      <c r="G668" s="21"/>
      <c r="H668" s="22"/>
      <c r="I668" s="3">
        <f t="shared" si="87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902"/>
        <v>0</v>
      </c>
      <c r="F669" s="21"/>
      <c r="G669" s="21"/>
      <c r="H669" s="22"/>
      <c r="I669" s="3">
        <f t="shared" si="87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902"/>
        <v>0</v>
      </c>
      <c r="F670" s="21"/>
      <c r="G670" s="21"/>
      <c r="H670" s="22"/>
      <c r="I670" s="3">
        <f t="shared" si="87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" si="903">SUM(D672,D675,D698)</f>
        <v>0</v>
      </c>
      <c r="E671" s="37">
        <f t="shared" ref="E671" si="904">SUM(E672,E675,E698)</f>
        <v>4034</v>
      </c>
      <c r="F671" s="37">
        <f t="shared" ref="F671" si="905">SUM(F672,F675,F698)</f>
        <v>612</v>
      </c>
      <c r="G671" s="37">
        <f t="shared" ref="G671" si="906">SUM(G672,G675,G698)</f>
        <v>612</v>
      </c>
      <c r="H671" s="38">
        <f t="shared" ref="H671" si="907">SUM(H672,H675,H698)</f>
        <v>612</v>
      </c>
      <c r="I671" s="39">
        <f t="shared" si="87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" si="908">SUM(D673)</f>
        <v>0</v>
      </c>
      <c r="E672" s="24">
        <f t="shared" ref="E672" si="909">SUM(E673)</f>
        <v>2</v>
      </c>
      <c r="F672" s="24">
        <f t="shared" ref="F672" si="910">SUM(F673)</f>
        <v>0</v>
      </c>
      <c r="G672" s="24">
        <f t="shared" ref="G672" si="911">SUM(G673)</f>
        <v>0</v>
      </c>
      <c r="H672" s="25">
        <f t="shared" ref="H672" si="912">SUM(H673)</f>
        <v>0</v>
      </c>
      <c r="I672" s="3">
        <f t="shared" si="87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87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87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" si="913">SUM(D676,D683,D690)</f>
        <v>0</v>
      </c>
      <c r="E675" s="24">
        <f t="shared" ref="E675" si="914">SUM(E676,E683,E690)</f>
        <v>4032</v>
      </c>
      <c r="F675" s="24">
        <f t="shared" ref="F675" si="915">SUM(F676,F683,F690)</f>
        <v>612</v>
      </c>
      <c r="G675" s="24">
        <f t="shared" ref="G675" si="916">SUM(G676,G683,G690)</f>
        <v>612</v>
      </c>
      <c r="H675" s="25">
        <f t="shared" ref="H675" si="917">SUM(H676,H683,H690)</f>
        <v>612</v>
      </c>
      <c r="I675" s="3">
        <f t="shared" si="87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918">SUM(D680,D681,D682)</f>
        <v>0</v>
      </c>
      <c r="E676" s="24">
        <f t="shared" si="918"/>
        <v>4032</v>
      </c>
      <c r="F676" s="24">
        <f t="shared" si="918"/>
        <v>612</v>
      </c>
      <c r="G676" s="24">
        <f t="shared" si="918"/>
        <v>612</v>
      </c>
      <c r="H676" s="25">
        <f t="shared" si="918"/>
        <v>612</v>
      </c>
      <c r="I676" s="3">
        <f t="shared" si="87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87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" si="919">D680+D681+D682-D679</f>
        <v>0</v>
      </c>
      <c r="E678" s="24">
        <f t="shared" ref="E678" si="920">E680+E681+E682-E679</f>
        <v>654</v>
      </c>
      <c r="F678" s="24">
        <f t="shared" ref="F678" si="921">F680+F681+F682-F679</f>
        <v>612</v>
      </c>
      <c r="G678" s="24">
        <f t="shared" ref="G678" si="922">G680+G681+G682-G679</f>
        <v>612</v>
      </c>
      <c r="H678" s="25">
        <f t="shared" ref="H678" si="923">H680+H681+H682-H679</f>
        <v>612</v>
      </c>
      <c r="I678" s="3">
        <f t="shared" si="87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" si="924">C679+D679</f>
        <v>3378</v>
      </c>
      <c r="F679" s="24"/>
      <c r="G679" s="24"/>
      <c r="H679" s="25"/>
      <c r="I679" s="3">
        <f t="shared" si="87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ref="E680:E682" si="925">C680+D680</f>
        <v>605</v>
      </c>
      <c r="F680" s="21"/>
      <c r="G680" s="21"/>
      <c r="H680" s="22"/>
      <c r="I680" s="3">
        <f t="shared" si="87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925"/>
        <v>3427</v>
      </c>
      <c r="F681" s="21"/>
      <c r="G681" s="21"/>
      <c r="H681" s="22"/>
      <c r="I681" s="3">
        <f t="shared" si="87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925"/>
        <v>0</v>
      </c>
      <c r="F682" s="21">
        <v>612</v>
      </c>
      <c r="G682" s="21">
        <v>612</v>
      </c>
      <c r="H682" s="22">
        <v>612</v>
      </c>
      <c r="I682" s="3">
        <f t="shared" si="87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926">SUM(D687,D688,D689)</f>
        <v>0</v>
      </c>
      <c r="E683" s="24">
        <f t="shared" si="926"/>
        <v>0</v>
      </c>
      <c r="F683" s="24">
        <f t="shared" si="926"/>
        <v>0</v>
      </c>
      <c r="G683" s="24">
        <f t="shared" si="926"/>
        <v>0</v>
      </c>
      <c r="H683" s="25">
        <f t="shared" si="926"/>
        <v>0</v>
      </c>
      <c r="I683" s="3">
        <f t="shared" si="87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87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" si="927">D687+D688+D689-D686</f>
        <v>0</v>
      </c>
      <c r="E685" s="24">
        <f t="shared" ref="E685" si="928">E687+E688+E689-E686</f>
        <v>0</v>
      </c>
      <c r="F685" s="24">
        <f t="shared" ref="F685" si="929">F687+F688+F689-F686</f>
        <v>0</v>
      </c>
      <c r="G685" s="24">
        <f t="shared" ref="G685" si="930">G687+G688+G689-G686</f>
        <v>0</v>
      </c>
      <c r="H685" s="25">
        <f t="shared" ref="H685" si="931">H687+H688+H689-H686</f>
        <v>0</v>
      </c>
      <c r="I685" s="3">
        <f t="shared" si="87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" si="932">C686+D686</f>
        <v>0</v>
      </c>
      <c r="F686" s="24"/>
      <c r="G686" s="24"/>
      <c r="H686" s="25"/>
      <c r="I686" s="3">
        <f t="shared" si="87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ref="E687:E689" si="933">C687+D687</f>
        <v>0</v>
      </c>
      <c r="F687" s="21"/>
      <c r="G687" s="21"/>
      <c r="H687" s="22"/>
      <c r="I687" s="3">
        <f t="shared" si="87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933"/>
        <v>0</v>
      </c>
      <c r="F688" s="21"/>
      <c r="G688" s="21"/>
      <c r="H688" s="22"/>
      <c r="I688" s="3">
        <f t="shared" si="87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933"/>
        <v>0</v>
      </c>
      <c r="F689" s="21"/>
      <c r="G689" s="21"/>
      <c r="H689" s="22"/>
      <c r="I689" s="3">
        <f t="shared" si="87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934">SUM(D694,D695,D696)</f>
        <v>0</v>
      </c>
      <c r="E690" s="24">
        <f t="shared" si="934"/>
        <v>0</v>
      </c>
      <c r="F690" s="24">
        <f t="shared" si="934"/>
        <v>0</v>
      </c>
      <c r="G690" s="24">
        <f t="shared" si="934"/>
        <v>0</v>
      </c>
      <c r="H690" s="25">
        <f t="shared" si="934"/>
        <v>0</v>
      </c>
      <c r="I690" s="3">
        <f t="shared" si="87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87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" si="935">D694+D695+D696-D693</f>
        <v>0</v>
      </c>
      <c r="E692" s="24">
        <f t="shared" ref="E692" si="936">E694+E695+E696-E693</f>
        <v>0</v>
      </c>
      <c r="F692" s="24">
        <f t="shared" ref="F692" si="937">F694+F695+F696-F693</f>
        <v>0</v>
      </c>
      <c r="G692" s="24">
        <f t="shared" ref="G692" si="938">G694+G695+G696-G693</f>
        <v>0</v>
      </c>
      <c r="H692" s="25">
        <f t="shared" ref="H692" si="939">H694+H695+H696-H693</f>
        <v>0</v>
      </c>
      <c r="I692" s="3">
        <f t="shared" si="87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940">C693+D693</f>
        <v>0</v>
      </c>
      <c r="F693" s="24"/>
      <c r="G693" s="24"/>
      <c r="H693" s="25"/>
      <c r="I693" s="3">
        <f t="shared" si="87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940"/>
        <v>0</v>
      </c>
      <c r="F694" s="21"/>
      <c r="G694" s="21"/>
      <c r="H694" s="22"/>
      <c r="I694" s="3">
        <f t="shared" si="87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940"/>
        <v>0</v>
      </c>
      <c r="F695" s="21"/>
      <c r="G695" s="21"/>
      <c r="H695" s="22"/>
      <c r="I695" s="3">
        <f t="shared" si="87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940"/>
        <v>0</v>
      </c>
      <c r="F696" s="21"/>
      <c r="G696" s="21"/>
      <c r="H696" s="22"/>
      <c r="I696" s="3">
        <f t="shared" si="87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87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87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878"/>
        <v>0</v>
      </c>
    </row>
    <row r="700" spans="1:9" hidden="1" x14ac:dyDescent="0.2">
      <c r="A700" s="26" t="s">
        <v>56</v>
      </c>
      <c r="B700" s="63"/>
      <c r="C700" s="24">
        <f t="shared" ref="C700:H700" si="941">C653-C671</f>
        <v>0</v>
      </c>
      <c r="D700" s="24">
        <f t="shared" si="941"/>
        <v>0</v>
      </c>
      <c r="E700" s="24">
        <f t="shared" si="941"/>
        <v>0</v>
      </c>
      <c r="F700" s="24">
        <f t="shared" si="941"/>
        <v>0</v>
      </c>
      <c r="G700" s="24">
        <f t="shared" si="941"/>
        <v>0</v>
      </c>
      <c r="H700" s="25">
        <f t="shared" si="941"/>
        <v>0</v>
      </c>
      <c r="I700" s="3">
        <f t="shared" si="87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87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942">SUM(D732,D781,D829,D878)</f>
        <v>0</v>
      </c>
      <c r="E702" s="29">
        <f t="shared" si="942"/>
        <v>71301</v>
      </c>
      <c r="F702" s="29">
        <f t="shared" si="942"/>
        <v>100</v>
      </c>
      <c r="G702" s="29">
        <f t="shared" si="942"/>
        <v>0</v>
      </c>
      <c r="H702" s="30">
        <f t="shared" si="942"/>
        <v>0</v>
      </c>
      <c r="I702" s="19">
        <f t="shared" si="87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" si="943">SUM(D704,D707,D730)</f>
        <v>0</v>
      </c>
      <c r="E703" s="37">
        <f t="shared" ref="E703" si="944">SUM(E704,E707,E730)</f>
        <v>71301</v>
      </c>
      <c r="F703" s="37">
        <f t="shared" ref="F703" si="945">SUM(F704,F707,F730)</f>
        <v>100</v>
      </c>
      <c r="G703" s="37">
        <f t="shared" ref="G703" si="946">SUM(G704,G707,G730)</f>
        <v>0</v>
      </c>
      <c r="H703" s="38">
        <f t="shared" ref="H703" si="947">SUM(H704,H707,H730)</f>
        <v>0</v>
      </c>
      <c r="I703" s="39">
        <f t="shared" si="87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" si="948">SUM(D705)</f>
        <v>0</v>
      </c>
      <c r="E704" s="24">
        <f t="shared" ref="E704" si="949">SUM(E705)</f>
        <v>4</v>
      </c>
      <c r="F704" s="24">
        <f t="shared" ref="F704" si="950">SUM(F705)</f>
        <v>0</v>
      </c>
      <c r="G704" s="24">
        <f t="shared" ref="G704" si="951">SUM(G705)</f>
        <v>0</v>
      </c>
      <c r="H704" s="25">
        <f t="shared" ref="H704" si="952">SUM(H705)</f>
        <v>0</v>
      </c>
      <c r="I704" s="3">
        <f t="shared" si="87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953">SUM(F752,F801,F849,F898)</f>
        <v>0</v>
      </c>
      <c r="G705" s="21">
        <f t="shared" si="953"/>
        <v>0</v>
      </c>
      <c r="H705" s="22">
        <f t="shared" si="953"/>
        <v>0</v>
      </c>
      <c r="I705" s="3">
        <f t="shared" si="87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87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" si="954">SUM(D708,D715,D722)</f>
        <v>0</v>
      </c>
      <c r="E707" s="24">
        <f t="shared" ref="E707" si="955">SUM(E708,E715,E722)</f>
        <v>71297</v>
      </c>
      <c r="F707" s="24">
        <f t="shared" ref="F707" si="956">SUM(F708,F715,F722)</f>
        <v>100</v>
      </c>
      <c r="G707" s="24">
        <f t="shared" ref="G707" si="957">SUM(G708,G715,G722)</f>
        <v>0</v>
      </c>
      <c r="H707" s="25">
        <f t="shared" ref="H707" si="958">SUM(H708,H715,H722)</f>
        <v>0</v>
      </c>
      <c r="I707" s="3">
        <f t="shared" si="87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959">SUM(D712,D713,D714)</f>
        <v>0</v>
      </c>
      <c r="E708" s="24">
        <f t="shared" si="959"/>
        <v>71011</v>
      </c>
      <c r="F708" s="24">
        <f t="shared" si="959"/>
        <v>0</v>
      </c>
      <c r="G708" s="24">
        <f t="shared" si="959"/>
        <v>0</v>
      </c>
      <c r="H708" s="25">
        <f t="shared" si="959"/>
        <v>0</v>
      </c>
      <c r="I708" s="3">
        <f t="shared" si="87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878"/>
        <v>0</v>
      </c>
    </row>
    <row r="710" spans="1:9" hidden="1" x14ac:dyDescent="0.2">
      <c r="A710" s="32" t="s">
        <v>36</v>
      </c>
      <c r="B710" s="59"/>
      <c r="C710" s="24">
        <f>C712+C713+C714-C711</f>
        <v>0</v>
      </c>
      <c r="D710" s="24">
        <f t="shared" ref="D710" si="960">D712+D713+D714-D711</f>
        <v>0</v>
      </c>
      <c r="E710" s="24">
        <f t="shared" ref="E710" si="961">E712+E713+E714-E711</f>
        <v>0</v>
      </c>
      <c r="F710" s="24">
        <f t="shared" ref="F710" si="962">F712+F713+F714-F711</f>
        <v>0</v>
      </c>
      <c r="G710" s="24">
        <f t="shared" ref="G710" si="963">G712+G713+G714-G711</f>
        <v>0</v>
      </c>
      <c r="H710" s="25">
        <f t="shared" ref="H710" si="964">H712+H713+H714-H711</f>
        <v>0</v>
      </c>
      <c r="I710" s="3">
        <f t="shared" si="878"/>
        <v>0</v>
      </c>
    </row>
    <row r="711" spans="1:9" x14ac:dyDescent="0.2">
      <c r="A711" s="32" t="s">
        <v>37</v>
      </c>
      <c r="B711" s="59"/>
      <c r="C711" s="24">
        <f t="shared" ref="C711:H711" si="965">SUM(C758,C807,C855,C904)</f>
        <v>71011</v>
      </c>
      <c r="D711" s="24">
        <f t="shared" si="965"/>
        <v>0</v>
      </c>
      <c r="E711" s="24">
        <f t="shared" si="965"/>
        <v>71011</v>
      </c>
      <c r="F711" s="24">
        <f t="shared" si="965"/>
        <v>0</v>
      </c>
      <c r="G711" s="24">
        <f t="shared" si="965"/>
        <v>0</v>
      </c>
      <c r="H711" s="25">
        <f t="shared" si="965"/>
        <v>0</v>
      </c>
      <c r="I711" s="3">
        <f t="shared" si="878"/>
        <v>71011</v>
      </c>
    </row>
    <row r="712" spans="1:9" x14ac:dyDescent="0.2">
      <c r="A712" s="20" t="s">
        <v>38</v>
      </c>
      <c r="B712" s="60" t="s">
        <v>39</v>
      </c>
      <c r="C712" s="21">
        <f t="shared" ref="C712:D712" si="966">SUM(C759,C808,C856,C905)</f>
        <v>10637.3</v>
      </c>
      <c r="D712" s="21">
        <f t="shared" si="966"/>
        <v>0</v>
      </c>
      <c r="E712" s="21">
        <f t="shared" ref="E712:E714" si="967">C712+D712</f>
        <v>10637.3</v>
      </c>
      <c r="F712" s="21">
        <f t="shared" ref="F712:H712" si="968">SUM(F759,F808,F856,F905)</f>
        <v>0</v>
      </c>
      <c r="G712" s="21">
        <f t="shared" si="968"/>
        <v>0</v>
      </c>
      <c r="H712" s="22">
        <f t="shared" si="968"/>
        <v>0</v>
      </c>
      <c r="I712" s="3">
        <f t="shared" si="878"/>
        <v>10637.3</v>
      </c>
    </row>
    <row r="713" spans="1:9" x14ac:dyDescent="0.2">
      <c r="A713" s="20" t="s">
        <v>40</v>
      </c>
      <c r="B713" s="60" t="s">
        <v>41</v>
      </c>
      <c r="C713" s="21">
        <f t="shared" ref="C713:D713" si="969">SUM(C760,C809,C857,C906)</f>
        <v>60275.199999999997</v>
      </c>
      <c r="D713" s="21">
        <f t="shared" si="969"/>
        <v>0</v>
      </c>
      <c r="E713" s="21">
        <f t="shared" si="967"/>
        <v>60275.199999999997</v>
      </c>
      <c r="F713" s="21">
        <f t="shared" ref="F713:H713" si="970">SUM(F760,F809,F857,F906)</f>
        <v>0</v>
      </c>
      <c r="G713" s="21">
        <f t="shared" si="970"/>
        <v>0</v>
      </c>
      <c r="H713" s="22">
        <f t="shared" si="970"/>
        <v>0</v>
      </c>
      <c r="I713" s="3">
        <f t="shared" si="87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ref="C714:D714" si="971">SUM(C761,C810,C858,C907)</f>
        <v>98.5</v>
      </c>
      <c r="D714" s="21">
        <f t="shared" si="971"/>
        <v>0</v>
      </c>
      <c r="E714" s="21">
        <f t="shared" si="967"/>
        <v>98.5</v>
      </c>
      <c r="F714" s="21">
        <f t="shared" ref="F714:H714" si="972">SUM(F761,F810,F858,F907)</f>
        <v>0</v>
      </c>
      <c r="G714" s="21">
        <f t="shared" si="972"/>
        <v>0</v>
      </c>
      <c r="H714" s="22">
        <f t="shared" si="972"/>
        <v>0</v>
      </c>
      <c r="I714" s="3">
        <f t="shared" si="87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973">SUM(D719,D720,D721)</f>
        <v>0</v>
      </c>
      <c r="E715" s="24">
        <f t="shared" si="973"/>
        <v>0</v>
      </c>
      <c r="F715" s="24">
        <f t="shared" si="973"/>
        <v>0</v>
      </c>
      <c r="G715" s="24">
        <f t="shared" si="973"/>
        <v>0</v>
      </c>
      <c r="H715" s="25">
        <f t="shared" si="973"/>
        <v>0</v>
      </c>
      <c r="I715" s="3">
        <f t="shared" si="87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87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" si="974">D719+D720+D721-D718</f>
        <v>0</v>
      </c>
      <c r="E717" s="24">
        <f t="shared" ref="E717" si="975">E719+E720+E721-E718</f>
        <v>0</v>
      </c>
      <c r="F717" s="24">
        <f t="shared" ref="F717" si="976">F719+F720+F721-F718</f>
        <v>0</v>
      </c>
      <c r="G717" s="24">
        <f t="shared" ref="G717" si="977">G719+G720+G721-G718</f>
        <v>0</v>
      </c>
      <c r="H717" s="25">
        <f t="shared" ref="H717" si="978">H719+H720+H721-H718</f>
        <v>0</v>
      </c>
      <c r="I717" s="3">
        <f t="shared" si="878"/>
        <v>0</v>
      </c>
    </row>
    <row r="718" spans="1:9" hidden="1" x14ac:dyDescent="0.2">
      <c r="A718" s="32" t="s">
        <v>37</v>
      </c>
      <c r="B718" s="59"/>
      <c r="C718" s="24">
        <f t="shared" ref="C718:H718" si="979">SUM(C765,C814,C862,C911)</f>
        <v>0</v>
      </c>
      <c r="D718" s="24">
        <f t="shared" si="979"/>
        <v>0</v>
      </c>
      <c r="E718" s="24">
        <f t="shared" si="979"/>
        <v>0</v>
      </c>
      <c r="F718" s="24">
        <f t="shared" si="979"/>
        <v>0</v>
      </c>
      <c r="G718" s="24">
        <f t="shared" si="979"/>
        <v>0</v>
      </c>
      <c r="H718" s="25">
        <f t="shared" si="979"/>
        <v>0</v>
      </c>
      <c r="I718" s="3">
        <f t="shared" ref="I718:I781" si="980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ref="C719:D719" si="981">SUM(C766,C815,C863,C912)</f>
        <v>0</v>
      </c>
      <c r="D719" s="21">
        <f t="shared" si="981"/>
        <v>0</v>
      </c>
      <c r="E719" s="21">
        <f t="shared" ref="E719:E721" si="982">C719+D719</f>
        <v>0</v>
      </c>
      <c r="F719" s="21">
        <f t="shared" ref="F719:H719" si="983">SUM(F766,F815,F863,F912)</f>
        <v>0</v>
      </c>
      <c r="G719" s="21">
        <f t="shared" si="983"/>
        <v>0</v>
      </c>
      <c r="H719" s="22">
        <f t="shared" si="983"/>
        <v>0</v>
      </c>
      <c r="I719" s="3">
        <f t="shared" si="980"/>
        <v>0</v>
      </c>
    </row>
    <row r="720" spans="1:9" hidden="1" x14ac:dyDescent="0.2">
      <c r="A720" s="20" t="s">
        <v>40</v>
      </c>
      <c r="B720" s="61" t="s">
        <v>47</v>
      </c>
      <c r="C720" s="21">
        <f t="shared" ref="C720:D720" si="984">SUM(C767,C816,C864,C913)</f>
        <v>0</v>
      </c>
      <c r="D720" s="21">
        <f t="shared" si="984"/>
        <v>0</v>
      </c>
      <c r="E720" s="21">
        <f t="shared" si="982"/>
        <v>0</v>
      </c>
      <c r="F720" s="21">
        <f t="shared" ref="F720:H720" si="985">SUM(F767,F816,F864,F913)</f>
        <v>0</v>
      </c>
      <c r="G720" s="21">
        <f t="shared" si="985"/>
        <v>0</v>
      </c>
      <c r="H720" s="22">
        <f t="shared" si="985"/>
        <v>0</v>
      </c>
      <c r="I720" s="3">
        <f t="shared" si="980"/>
        <v>0</v>
      </c>
    </row>
    <row r="721" spans="1:11" hidden="1" x14ac:dyDescent="0.2">
      <c r="A721" s="20" t="s">
        <v>42</v>
      </c>
      <c r="B721" s="61" t="s">
        <v>48</v>
      </c>
      <c r="C721" s="21">
        <f t="shared" ref="C721:D721" si="986">SUM(C768,C817,C865,C914)</f>
        <v>0</v>
      </c>
      <c r="D721" s="21">
        <f t="shared" si="986"/>
        <v>0</v>
      </c>
      <c r="E721" s="21">
        <f t="shared" si="982"/>
        <v>0</v>
      </c>
      <c r="F721" s="21">
        <f t="shared" ref="F721:H721" si="987">SUM(F768,F817,F865,F914)</f>
        <v>0</v>
      </c>
      <c r="G721" s="21">
        <f t="shared" si="987"/>
        <v>0</v>
      </c>
      <c r="H721" s="22">
        <f t="shared" si="987"/>
        <v>0</v>
      </c>
      <c r="I721" s="3">
        <f t="shared" si="980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988">SUM(D726,D727,D728)</f>
        <v>0</v>
      </c>
      <c r="E722" s="24">
        <f t="shared" si="988"/>
        <v>286</v>
      </c>
      <c r="F722" s="24">
        <f t="shared" si="988"/>
        <v>100</v>
      </c>
      <c r="G722" s="24">
        <f t="shared" si="988"/>
        <v>0</v>
      </c>
      <c r="H722" s="25">
        <f t="shared" si="988"/>
        <v>0</v>
      </c>
      <c r="I722" s="3">
        <f t="shared" si="980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980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" si="989">D726+D727+D728-D725</f>
        <v>0</v>
      </c>
      <c r="E724" s="24">
        <f t="shared" ref="E724" si="990">E726+E727+E728-E725</f>
        <v>261</v>
      </c>
      <c r="F724" s="24">
        <f t="shared" ref="F724" si="991">F726+F727+F728-F725</f>
        <v>0</v>
      </c>
      <c r="G724" s="24">
        <f t="shared" ref="G724" si="992">G726+G727+G728-G725</f>
        <v>0</v>
      </c>
      <c r="H724" s="25">
        <f t="shared" ref="H724" si="993">H726+H727+H728-H725</f>
        <v>0</v>
      </c>
      <c r="I724" s="3">
        <f t="shared" si="980"/>
        <v>261</v>
      </c>
    </row>
    <row r="725" spans="1:11" x14ac:dyDescent="0.2">
      <c r="A725" s="32" t="s">
        <v>37</v>
      </c>
      <c r="B725" s="59"/>
      <c r="C725" s="24">
        <f t="shared" ref="C725:H725" si="994">SUM(C772,C821,C869,C918)</f>
        <v>25</v>
      </c>
      <c r="D725" s="24">
        <f t="shared" si="994"/>
        <v>0</v>
      </c>
      <c r="E725" s="24">
        <f t="shared" si="994"/>
        <v>25</v>
      </c>
      <c r="F725" s="24">
        <f t="shared" si="994"/>
        <v>100</v>
      </c>
      <c r="G725" s="24">
        <f t="shared" si="994"/>
        <v>0</v>
      </c>
      <c r="H725" s="25">
        <f t="shared" si="994"/>
        <v>0</v>
      </c>
      <c r="I725" s="3">
        <f t="shared" si="980"/>
        <v>125</v>
      </c>
    </row>
    <row r="726" spans="1:11" x14ac:dyDescent="0.2">
      <c r="A726" s="20" t="s">
        <v>38</v>
      </c>
      <c r="B726" s="61" t="s">
        <v>51</v>
      </c>
      <c r="C726" s="21">
        <f t="shared" ref="C726:D726" si="995">SUM(C773,C822,C870,C919)</f>
        <v>28</v>
      </c>
      <c r="D726" s="21">
        <f t="shared" si="995"/>
        <v>0</v>
      </c>
      <c r="E726" s="21">
        <f t="shared" ref="E726:E728" si="996">C726+D726</f>
        <v>28</v>
      </c>
      <c r="F726" s="21">
        <f t="shared" ref="F726:H726" si="997">SUM(F773,F822,F870,F919)</f>
        <v>10</v>
      </c>
      <c r="G726" s="21">
        <f t="shared" si="997"/>
        <v>0</v>
      </c>
      <c r="H726" s="22">
        <f t="shared" si="997"/>
        <v>0</v>
      </c>
      <c r="I726" s="3">
        <f t="shared" si="980"/>
        <v>38</v>
      </c>
    </row>
    <row r="727" spans="1:11" x14ac:dyDescent="0.2">
      <c r="A727" s="20" t="s">
        <v>40</v>
      </c>
      <c r="B727" s="61" t="s">
        <v>52</v>
      </c>
      <c r="C727" s="21">
        <f t="shared" ref="C727:D727" si="998">SUM(C774,C823,C871,C920)</f>
        <v>258</v>
      </c>
      <c r="D727" s="21">
        <f t="shared" si="998"/>
        <v>0</v>
      </c>
      <c r="E727" s="21">
        <f t="shared" si="996"/>
        <v>258</v>
      </c>
      <c r="F727" s="21">
        <f t="shared" ref="F727:H727" si="999">SUM(F774,F823,F871,F920)</f>
        <v>90</v>
      </c>
      <c r="G727" s="21">
        <f t="shared" si="999"/>
        <v>0</v>
      </c>
      <c r="H727" s="22">
        <f t="shared" si="999"/>
        <v>0</v>
      </c>
      <c r="I727" s="3">
        <f t="shared" si="980"/>
        <v>348</v>
      </c>
    </row>
    <row r="728" spans="1:11" hidden="1" x14ac:dyDescent="0.2">
      <c r="A728" s="20" t="s">
        <v>42</v>
      </c>
      <c r="B728" s="61" t="s">
        <v>53</v>
      </c>
      <c r="C728" s="21">
        <f t="shared" ref="C728:D728" si="1000">SUM(C775,C824,C872,C921)</f>
        <v>0</v>
      </c>
      <c r="D728" s="21">
        <f t="shared" si="1000"/>
        <v>0</v>
      </c>
      <c r="E728" s="21">
        <f t="shared" si="996"/>
        <v>0</v>
      </c>
      <c r="F728" s="21">
        <f t="shared" ref="F728:H728" si="1001">SUM(F775,F824,F872,F921)</f>
        <v>0</v>
      </c>
      <c r="G728" s="21">
        <f t="shared" si="1001"/>
        <v>0</v>
      </c>
      <c r="H728" s="22">
        <f t="shared" si="1001"/>
        <v>0</v>
      </c>
      <c r="I728" s="3">
        <f t="shared" si="980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980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1002">SUM(C777,C826,C874,C923)</f>
        <v>0</v>
      </c>
      <c r="D730" s="24">
        <f t="shared" si="1002"/>
        <v>0</v>
      </c>
      <c r="E730" s="24">
        <f>C730+D730</f>
        <v>0</v>
      </c>
      <c r="F730" s="24">
        <f t="shared" ref="F730:H730" si="1003">SUM(F777,F826,F874,F923)</f>
        <v>0</v>
      </c>
      <c r="G730" s="24">
        <f t="shared" si="1003"/>
        <v>0</v>
      </c>
      <c r="H730" s="25">
        <f t="shared" si="1003"/>
        <v>0</v>
      </c>
      <c r="I730" s="3">
        <f t="shared" si="980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980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1004">D733</f>
        <v>0</v>
      </c>
      <c r="E732" s="79">
        <f t="shared" si="1004"/>
        <v>70667</v>
      </c>
      <c r="F732" s="79">
        <f t="shared" si="1004"/>
        <v>0</v>
      </c>
      <c r="G732" s="79">
        <f t="shared" si="1004"/>
        <v>0</v>
      </c>
      <c r="H732" s="80">
        <f t="shared" si="1004"/>
        <v>0</v>
      </c>
      <c r="I732" s="19">
        <f t="shared" si="980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" si="1005">SUM(D734,D735,D736,D737)</f>
        <v>0</v>
      </c>
      <c r="E733" s="37">
        <f t="shared" ref="E733" si="1006">SUM(E734,E735,E736,E737)</f>
        <v>70667</v>
      </c>
      <c r="F733" s="37">
        <f t="shared" ref="F733" si="1007">SUM(F734,F735,F736,F737)</f>
        <v>0</v>
      </c>
      <c r="G733" s="37">
        <f t="shared" ref="G733" si="1008">SUM(G734,G735,G736,G737)</f>
        <v>0</v>
      </c>
      <c r="H733" s="38">
        <f t="shared" ref="H733" si="1009">SUM(H734,H735,H736,H737)</f>
        <v>0</v>
      </c>
      <c r="I733" s="39">
        <f t="shared" si="980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980"/>
        <v>6069.4</v>
      </c>
    </row>
    <row r="735" spans="1:11" hidden="1" x14ac:dyDescent="0.2">
      <c r="A735" s="20" t="s">
        <v>7</v>
      </c>
      <c r="B735" s="95"/>
      <c r="C735" s="21"/>
      <c r="D735" s="21"/>
      <c r="E735" s="21">
        <f t="shared" ref="E735:E736" si="1010">SUM(C735,D735)</f>
        <v>0</v>
      </c>
      <c r="F735" s="21"/>
      <c r="G735" s="21"/>
      <c r="H735" s="22"/>
      <c r="I735" s="3">
        <f t="shared" si="980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1010"/>
        <v>8569.1</v>
      </c>
      <c r="F736" s="21"/>
      <c r="G736" s="21"/>
      <c r="H736" s="22"/>
      <c r="I736" s="3">
        <f t="shared" si="980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" si="1011">SUM(D738,D742,D746)</f>
        <v>0</v>
      </c>
      <c r="E737" s="24">
        <f t="shared" ref="E737" si="1012">SUM(E738,E742,E746)</f>
        <v>56028.5</v>
      </c>
      <c r="F737" s="24">
        <f t="shared" ref="F737" si="1013">SUM(F738,F742,F746)</f>
        <v>0</v>
      </c>
      <c r="G737" s="24">
        <f t="shared" ref="G737" si="1014">SUM(G738,G742,G746)</f>
        <v>0</v>
      </c>
      <c r="H737" s="25">
        <f t="shared" ref="H737" si="1015">SUM(H738,H742,H746)</f>
        <v>0</v>
      </c>
      <c r="I737" s="3">
        <f t="shared" si="980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" si="1016">SUM(D739:D741)</f>
        <v>0</v>
      </c>
      <c r="E738" s="24">
        <f t="shared" ref="E738" si="1017">SUM(E739:E741)</f>
        <v>56028.5</v>
      </c>
      <c r="F738" s="24">
        <f t="shared" ref="F738" si="1018">SUM(F739:F741)</f>
        <v>0</v>
      </c>
      <c r="G738" s="24">
        <f t="shared" ref="G738" si="1019">SUM(G739:G741)</f>
        <v>0</v>
      </c>
      <c r="H738" s="25">
        <f t="shared" ref="H738" si="1020">SUM(H739:H741)</f>
        <v>0</v>
      </c>
      <c r="I738" s="3">
        <f t="shared" si="980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1021">SUM(C739,D739)</f>
        <v>56028.5</v>
      </c>
      <c r="F739" s="21"/>
      <c r="G739" s="21"/>
      <c r="H739" s="22"/>
      <c r="I739" s="3">
        <f t="shared" si="980"/>
        <v>56028.5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1021"/>
        <v>0</v>
      </c>
      <c r="F740" s="21"/>
      <c r="G740" s="21"/>
      <c r="H740" s="22"/>
      <c r="I740" s="3">
        <f t="shared" si="980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1021"/>
        <v>0</v>
      </c>
      <c r="F741" s="21"/>
      <c r="G741" s="21"/>
      <c r="H741" s="22"/>
      <c r="I741" s="3">
        <f t="shared" si="980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" si="1022">SUM(D743:D745)</f>
        <v>0</v>
      </c>
      <c r="E742" s="24">
        <f t="shared" ref="E742" si="1023">SUM(E743:E745)</f>
        <v>0</v>
      </c>
      <c r="F742" s="24">
        <f t="shared" ref="F742" si="1024">SUM(F743:F745)</f>
        <v>0</v>
      </c>
      <c r="G742" s="24">
        <f t="shared" ref="G742" si="1025">SUM(G743:G745)</f>
        <v>0</v>
      </c>
      <c r="H742" s="25">
        <f t="shared" ref="H742" si="1026">SUM(H743:H745)</f>
        <v>0</v>
      </c>
      <c r="I742" s="3">
        <f t="shared" si="980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1027">SUM(C743,D743)</f>
        <v>0</v>
      </c>
      <c r="F743" s="21"/>
      <c r="G743" s="21"/>
      <c r="H743" s="22"/>
      <c r="I743" s="3">
        <f t="shared" si="980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1027"/>
        <v>0</v>
      </c>
      <c r="F744" s="21"/>
      <c r="G744" s="21"/>
      <c r="H744" s="22"/>
      <c r="I744" s="3">
        <f t="shared" si="980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1027"/>
        <v>0</v>
      </c>
      <c r="F745" s="21"/>
      <c r="G745" s="21"/>
      <c r="H745" s="22"/>
      <c r="I745" s="3">
        <f t="shared" si="980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" si="1028">SUM(D747:D749)</f>
        <v>0</v>
      </c>
      <c r="E746" s="24">
        <f t="shared" ref="E746" si="1029">SUM(E747:E749)</f>
        <v>0</v>
      </c>
      <c r="F746" s="24">
        <f t="shared" ref="F746" si="1030">SUM(F747:F749)</f>
        <v>0</v>
      </c>
      <c r="G746" s="24">
        <f t="shared" ref="G746" si="1031">SUM(G747:G749)</f>
        <v>0</v>
      </c>
      <c r="H746" s="25">
        <f t="shared" ref="H746" si="1032">SUM(H747:H749)</f>
        <v>0</v>
      </c>
      <c r="I746" s="3">
        <f t="shared" si="980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1033">SUM(C747,D747)</f>
        <v>0</v>
      </c>
      <c r="F747" s="21"/>
      <c r="G747" s="21"/>
      <c r="H747" s="22"/>
      <c r="I747" s="3">
        <f t="shared" si="980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1033"/>
        <v>0</v>
      </c>
      <c r="F748" s="21"/>
      <c r="G748" s="21"/>
      <c r="H748" s="22"/>
      <c r="I748" s="3">
        <f t="shared" si="980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1033"/>
        <v>0</v>
      </c>
      <c r="F749" s="21"/>
      <c r="G749" s="21"/>
      <c r="H749" s="22"/>
      <c r="I749" s="3">
        <f t="shared" si="980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" si="1034">SUM(D751,D754,D777)</f>
        <v>0</v>
      </c>
      <c r="E750" s="37">
        <f t="shared" ref="E750" si="1035">SUM(E751,E754,E777)</f>
        <v>70667</v>
      </c>
      <c r="F750" s="37">
        <f t="shared" ref="F750" si="1036">SUM(F751,F754,F777)</f>
        <v>0</v>
      </c>
      <c r="G750" s="37">
        <f t="shared" ref="G750" si="1037">SUM(G751,G754,G777)</f>
        <v>0</v>
      </c>
      <c r="H750" s="38">
        <f t="shared" ref="H750" si="1038">SUM(H751,H754,H777)</f>
        <v>0</v>
      </c>
      <c r="I750" s="39">
        <f t="shared" si="980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" si="1039">SUM(D752)</f>
        <v>0</v>
      </c>
      <c r="E751" s="24">
        <f t="shared" ref="E751" si="1040">SUM(E752)</f>
        <v>0</v>
      </c>
      <c r="F751" s="24">
        <f t="shared" ref="F751" si="1041">SUM(F752)</f>
        <v>0</v>
      </c>
      <c r="G751" s="24">
        <f t="shared" ref="G751" si="1042">SUM(G752)</f>
        <v>0</v>
      </c>
      <c r="H751" s="25">
        <f t="shared" ref="H751" si="1043">SUM(H752)</f>
        <v>0</v>
      </c>
      <c r="I751" s="3">
        <f t="shared" si="980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980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980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" si="1044">SUM(D755,D762,D769)</f>
        <v>0</v>
      </c>
      <c r="E754" s="24">
        <f t="shared" ref="E754" si="1045">SUM(E755,E762,E769)</f>
        <v>70667</v>
      </c>
      <c r="F754" s="24">
        <f t="shared" ref="F754" si="1046">SUM(F755,F762,F769)</f>
        <v>0</v>
      </c>
      <c r="G754" s="24">
        <f t="shared" ref="G754" si="1047">SUM(G755,G762,G769)</f>
        <v>0</v>
      </c>
      <c r="H754" s="25">
        <f t="shared" ref="H754" si="1048">SUM(H755,H762,H769)</f>
        <v>0</v>
      </c>
      <c r="I754" s="3">
        <f t="shared" si="980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1049">SUM(D759,D760,D761)</f>
        <v>0</v>
      </c>
      <c r="E755" s="24">
        <f t="shared" si="1049"/>
        <v>70667</v>
      </c>
      <c r="F755" s="24">
        <f t="shared" si="1049"/>
        <v>0</v>
      </c>
      <c r="G755" s="24">
        <f t="shared" si="1049"/>
        <v>0</v>
      </c>
      <c r="H755" s="25">
        <f t="shared" si="1049"/>
        <v>0</v>
      </c>
      <c r="I755" s="3">
        <f t="shared" si="980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980"/>
        <v>0</v>
      </c>
    </row>
    <row r="757" spans="1:11" hidden="1" x14ac:dyDescent="0.2">
      <c r="A757" s="32" t="s">
        <v>36</v>
      </c>
      <c r="B757" s="59"/>
      <c r="C757" s="24">
        <f>C759+C760+C761-C758</f>
        <v>0</v>
      </c>
      <c r="D757" s="24">
        <f t="shared" ref="D757" si="1050">D759+D760+D761-D758</f>
        <v>0</v>
      </c>
      <c r="E757" s="24">
        <f t="shared" ref="E757" si="1051">E759+E760+E761-E758</f>
        <v>0</v>
      </c>
      <c r="F757" s="24">
        <f t="shared" ref="F757" si="1052">F759+F760+F761-F758</f>
        <v>0</v>
      </c>
      <c r="G757" s="24">
        <f t="shared" ref="G757" si="1053">G759+G760+G761-G758</f>
        <v>0</v>
      </c>
      <c r="H757" s="25">
        <f t="shared" ref="H757" si="1054">H759+H760+H761-H758</f>
        <v>0</v>
      </c>
      <c r="I757" s="3">
        <f t="shared" si="980"/>
        <v>0</v>
      </c>
    </row>
    <row r="758" spans="1:11" x14ac:dyDescent="0.2">
      <c r="A758" s="32" t="s">
        <v>37</v>
      </c>
      <c r="B758" s="59"/>
      <c r="C758" s="24">
        <v>70667</v>
      </c>
      <c r="D758" s="24"/>
      <c r="E758" s="24">
        <f t="shared" ref="E758" si="1055">C758+D758</f>
        <v>70667</v>
      </c>
      <c r="F758" s="24"/>
      <c r="G758" s="24"/>
      <c r="H758" s="25"/>
      <c r="I758" s="3">
        <f t="shared" si="980"/>
        <v>70667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ref="E759:E761" si="1056">C759+D759</f>
        <v>10585.3</v>
      </c>
      <c r="F759" s="21"/>
      <c r="G759" s="21"/>
      <c r="H759" s="22"/>
      <c r="I759" s="3">
        <f t="shared" si="980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1056"/>
        <v>59983.199999999997</v>
      </c>
      <c r="F760" s="21"/>
      <c r="G760" s="21"/>
      <c r="H760" s="22"/>
      <c r="I760" s="3">
        <f t="shared" si="980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1056"/>
        <v>98.5</v>
      </c>
      <c r="F761" s="21"/>
      <c r="G761" s="21"/>
      <c r="H761" s="22"/>
      <c r="I761" s="3">
        <f t="shared" si="980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1057">SUM(D766,D767,D768)</f>
        <v>0</v>
      </c>
      <c r="E762" s="24">
        <f t="shared" si="1057"/>
        <v>0</v>
      </c>
      <c r="F762" s="24">
        <f t="shared" si="1057"/>
        <v>0</v>
      </c>
      <c r="G762" s="24">
        <f t="shared" si="1057"/>
        <v>0</v>
      </c>
      <c r="H762" s="25">
        <f t="shared" si="1057"/>
        <v>0</v>
      </c>
      <c r="I762" s="3">
        <f t="shared" si="980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980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" si="1058">D766+D767+D768-D765</f>
        <v>0</v>
      </c>
      <c r="E764" s="24">
        <f t="shared" ref="E764" si="1059">E766+E767+E768-E765</f>
        <v>0</v>
      </c>
      <c r="F764" s="24">
        <f t="shared" ref="F764" si="1060">F766+F767+F768-F765</f>
        <v>0</v>
      </c>
      <c r="G764" s="24">
        <f t="shared" ref="G764" si="1061">G766+G767+G768-G765</f>
        <v>0</v>
      </c>
      <c r="H764" s="25">
        <f t="shared" ref="H764" si="1062">H766+H767+H768-H765</f>
        <v>0</v>
      </c>
      <c r="I764" s="3">
        <f t="shared" si="980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" si="1063">C765+D765</f>
        <v>0</v>
      </c>
      <c r="F765" s="24"/>
      <c r="G765" s="24"/>
      <c r="H765" s="25"/>
      <c r="I765" s="3">
        <f t="shared" si="980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ref="E766:E768" si="1064">C766+D766</f>
        <v>0</v>
      </c>
      <c r="F766" s="21"/>
      <c r="G766" s="21"/>
      <c r="H766" s="22"/>
      <c r="I766" s="3">
        <f t="shared" si="980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1064"/>
        <v>0</v>
      </c>
      <c r="F767" s="21"/>
      <c r="G767" s="21"/>
      <c r="H767" s="22"/>
      <c r="I767" s="3">
        <f t="shared" si="980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1064"/>
        <v>0</v>
      </c>
      <c r="F768" s="21"/>
      <c r="G768" s="21"/>
      <c r="H768" s="22"/>
      <c r="I768" s="3">
        <f t="shared" si="980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1065">SUM(D773,D774,D775)</f>
        <v>0</v>
      </c>
      <c r="E769" s="24">
        <f t="shared" si="1065"/>
        <v>0</v>
      </c>
      <c r="F769" s="24">
        <f t="shared" si="1065"/>
        <v>0</v>
      </c>
      <c r="G769" s="24">
        <f t="shared" si="1065"/>
        <v>0</v>
      </c>
      <c r="H769" s="25">
        <f t="shared" si="1065"/>
        <v>0</v>
      </c>
      <c r="I769" s="3">
        <f t="shared" si="980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980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" si="1066">D773+D774+D775-D772</f>
        <v>0</v>
      </c>
      <c r="E771" s="24">
        <f t="shared" ref="E771" si="1067">E773+E774+E775-E772</f>
        <v>0</v>
      </c>
      <c r="F771" s="24">
        <f t="shared" ref="F771" si="1068">F773+F774+F775-F772</f>
        <v>0</v>
      </c>
      <c r="G771" s="24">
        <f t="shared" ref="G771" si="1069">G773+G774+G775-G772</f>
        <v>0</v>
      </c>
      <c r="H771" s="25">
        <f t="shared" ref="H771" si="1070">H773+H774+H775-H772</f>
        <v>0</v>
      </c>
      <c r="I771" s="3">
        <f t="shared" si="980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1071">C772+D772</f>
        <v>0</v>
      </c>
      <c r="F772" s="24"/>
      <c r="G772" s="24"/>
      <c r="H772" s="25"/>
      <c r="I772" s="3">
        <f t="shared" si="980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1071"/>
        <v>0</v>
      </c>
      <c r="F773" s="21"/>
      <c r="G773" s="21"/>
      <c r="H773" s="22"/>
      <c r="I773" s="3">
        <f t="shared" si="980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1071"/>
        <v>0</v>
      </c>
      <c r="F774" s="21"/>
      <c r="G774" s="21"/>
      <c r="H774" s="22"/>
      <c r="I774" s="3">
        <f t="shared" si="980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1071"/>
        <v>0</v>
      </c>
      <c r="F775" s="21"/>
      <c r="G775" s="21"/>
      <c r="H775" s="22"/>
      <c r="I775" s="3">
        <f t="shared" si="980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980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980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980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1072">D732-D750</f>
        <v>0</v>
      </c>
      <c r="E779" s="24">
        <f t="shared" si="1072"/>
        <v>0</v>
      </c>
      <c r="F779" s="24">
        <f t="shared" si="1072"/>
        <v>0</v>
      </c>
      <c r="G779" s="24">
        <f t="shared" si="1072"/>
        <v>0</v>
      </c>
      <c r="H779" s="25">
        <f t="shared" si="1072"/>
        <v>0</v>
      </c>
      <c r="I779" s="3">
        <f t="shared" si="980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980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" si="1073">D782</f>
        <v>0</v>
      </c>
      <c r="E781" s="79">
        <f t="shared" ref="E781" si="1074">E782</f>
        <v>195</v>
      </c>
      <c r="F781" s="79">
        <f t="shared" ref="F781" si="1075">F782</f>
        <v>100</v>
      </c>
      <c r="G781" s="79">
        <f t="shared" ref="G781" si="1076">G782</f>
        <v>0</v>
      </c>
      <c r="H781" s="80">
        <f t="shared" ref="H781" si="1077">H782</f>
        <v>0</v>
      </c>
      <c r="I781" s="19">
        <f t="shared" si="980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" si="1078">SUM(D783,D784,D785,D786)</f>
        <v>0</v>
      </c>
      <c r="E782" s="34">
        <f t="shared" ref="E782" si="1079">SUM(E783,E784,E785,E786)</f>
        <v>195</v>
      </c>
      <c r="F782" s="34">
        <f t="shared" ref="F782" si="1080">SUM(F783,F784,F785,F786)</f>
        <v>100</v>
      </c>
      <c r="G782" s="34">
        <f t="shared" ref="G782" si="1081">SUM(G783,G784,G785,G786)</f>
        <v>0</v>
      </c>
      <c r="H782" s="35">
        <f t="shared" ref="H782" si="1082">SUM(H783,H784,H785,H786)</f>
        <v>0</v>
      </c>
      <c r="I782" s="3">
        <f t="shared" ref="I782:I845" si="1083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1083"/>
        <v>295</v>
      </c>
    </row>
    <row r="784" spans="1:9" hidden="1" x14ac:dyDescent="0.2">
      <c r="A784" s="20" t="s">
        <v>7</v>
      </c>
      <c r="B784" s="95"/>
      <c r="C784" s="21"/>
      <c r="D784" s="21"/>
      <c r="E784" s="21">
        <f t="shared" ref="E784:E785" si="1084">SUM(C784,D784)</f>
        <v>0</v>
      </c>
      <c r="F784" s="21"/>
      <c r="G784" s="21"/>
      <c r="H784" s="22"/>
      <c r="I784" s="3">
        <f t="shared" si="1083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1084"/>
        <v>0</v>
      </c>
      <c r="F785" s="21"/>
      <c r="G785" s="21"/>
      <c r="H785" s="22"/>
      <c r="I785" s="3">
        <f t="shared" si="1083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" si="1085">SUM(D787,D791,D795)</f>
        <v>0</v>
      </c>
      <c r="E786" s="24">
        <f t="shared" ref="E786" si="1086">SUM(E787,E791,E795)</f>
        <v>0</v>
      </c>
      <c r="F786" s="24">
        <f t="shared" ref="F786" si="1087">SUM(F787,F791,F795)</f>
        <v>0</v>
      </c>
      <c r="G786" s="24">
        <f t="shared" ref="G786" si="1088">SUM(G787,G791,G795)</f>
        <v>0</v>
      </c>
      <c r="H786" s="25">
        <f t="shared" ref="H786" si="1089">SUM(H787,H791,H795)</f>
        <v>0</v>
      </c>
      <c r="I786" s="3">
        <f t="shared" si="1083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" si="1090">SUM(D788:D790)</f>
        <v>0</v>
      </c>
      <c r="E787" s="24">
        <f t="shared" ref="E787" si="1091">SUM(E788:E790)</f>
        <v>0</v>
      </c>
      <c r="F787" s="24">
        <f t="shared" ref="F787" si="1092">SUM(F788:F790)</f>
        <v>0</v>
      </c>
      <c r="G787" s="24">
        <f t="shared" ref="G787" si="1093">SUM(G788:G790)</f>
        <v>0</v>
      </c>
      <c r="H787" s="25">
        <f t="shared" ref="H787" si="1094">SUM(H788:H790)</f>
        <v>0</v>
      </c>
      <c r="I787" s="3">
        <f t="shared" si="1083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1095">SUM(C788,D788)</f>
        <v>0</v>
      </c>
      <c r="F788" s="21"/>
      <c r="G788" s="21"/>
      <c r="H788" s="22"/>
      <c r="I788" s="3">
        <f t="shared" si="1083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1095"/>
        <v>0</v>
      </c>
      <c r="F789" s="21"/>
      <c r="G789" s="21"/>
      <c r="H789" s="22"/>
      <c r="I789" s="3">
        <f t="shared" si="1083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1095"/>
        <v>0</v>
      </c>
      <c r="F790" s="21"/>
      <c r="G790" s="21"/>
      <c r="H790" s="22"/>
      <c r="I790" s="3">
        <f t="shared" si="1083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" si="1096">SUM(D792:D794)</f>
        <v>0</v>
      </c>
      <c r="E791" s="24">
        <f t="shared" ref="E791" si="1097">SUM(E792:E794)</f>
        <v>0</v>
      </c>
      <c r="F791" s="24">
        <f t="shared" ref="F791" si="1098">SUM(F792:F794)</f>
        <v>0</v>
      </c>
      <c r="G791" s="24">
        <f t="shared" ref="G791" si="1099">SUM(G792:G794)</f>
        <v>0</v>
      </c>
      <c r="H791" s="25">
        <f t="shared" ref="H791" si="1100">SUM(H792:H794)</f>
        <v>0</v>
      </c>
      <c r="I791" s="3">
        <f t="shared" si="1083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1101">SUM(C792,D792)</f>
        <v>0</v>
      </c>
      <c r="F792" s="21"/>
      <c r="G792" s="21"/>
      <c r="H792" s="22"/>
      <c r="I792" s="3">
        <f t="shared" si="1083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1101"/>
        <v>0</v>
      </c>
      <c r="F793" s="21"/>
      <c r="G793" s="21"/>
      <c r="H793" s="22"/>
      <c r="I793" s="3">
        <f t="shared" si="1083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1101"/>
        <v>0</v>
      </c>
      <c r="F794" s="21"/>
      <c r="G794" s="21"/>
      <c r="H794" s="22"/>
      <c r="I794" s="3">
        <f t="shared" si="1083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" si="1102">SUM(D796:D798)</f>
        <v>0</v>
      </c>
      <c r="E795" s="24">
        <f t="shared" ref="E795" si="1103">SUM(E796:E798)</f>
        <v>0</v>
      </c>
      <c r="F795" s="24">
        <f t="shared" ref="F795" si="1104">SUM(F796:F798)</f>
        <v>0</v>
      </c>
      <c r="G795" s="24">
        <f t="shared" ref="G795" si="1105">SUM(G796:G798)</f>
        <v>0</v>
      </c>
      <c r="H795" s="25">
        <f t="shared" ref="H795" si="1106">SUM(H796:H798)</f>
        <v>0</v>
      </c>
      <c r="I795" s="3">
        <f t="shared" si="1083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1107">SUM(C796,D796)</f>
        <v>0</v>
      </c>
      <c r="F796" s="21"/>
      <c r="G796" s="21"/>
      <c r="H796" s="22"/>
      <c r="I796" s="3">
        <f t="shared" si="1083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1107"/>
        <v>0</v>
      </c>
      <c r="F797" s="21"/>
      <c r="G797" s="21"/>
      <c r="H797" s="22"/>
      <c r="I797" s="3">
        <f t="shared" si="1083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1107"/>
        <v>0</v>
      </c>
      <c r="F798" s="21"/>
      <c r="G798" s="21"/>
      <c r="H798" s="22"/>
      <c r="I798" s="3">
        <f t="shared" si="1083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" si="1108">SUM(D800,D803,D826)</f>
        <v>0</v>
      </c>
      <c r="E799" s="34">
        <f t="shared" ref="E799" si="1109">SUM(E800,E803,E826)</f>
        <v>195</v>
      </c>
      <c r="F799" s="34">
        <f t="shared" ref="F799" si="1110">SUM(F800,F803,F826)</f>
        <v>100</v>
      </c>
      <c r="G799" s="34">
        <f t="shared" ref="G799" si="1111">SUM(G800,G803,G826)</f>
        <v>0</v>
      </c>
      <c r="H799" s="35">
        <f t="shared" ref="H799" si="1112">SUM(H800,H803,H826)</f>
        <v>0</v>
      </c>
      <c r="I799" s="3">
        <f t="shared" si="1083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" si="1113">SUM(D801)</f>
        <v>0</v>
      </c>
      <c r="E800" s="24">
        <f t="shared" ref="E800" si="1114">SUM(E801)</f>
        <v>2</v>
      </c>
      <c r="F800" s="24">
        <f t="shared" ref="F800" si="1115">SUM(F801)</f>
        <v>0</v>
      </c>
      <c r="G800" s="24">
        <f t="shared" ref="G800" si="1116">SUM(G801)</f>
        <v>0</v>
      </c>
      <c r="H800" s="25">
        <f t="shared" ref="H800" si="1117">SUM(H801)</f>
        <v>0</v>
      </c>
      <c r="I800" s="3">
        <f t="shared" si="1083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1083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1083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" si="1118">SUM(D804,D811,D818)</f>
        <v>0</v>
      </c>
      <c r="E803" s="24">
        <f t="shared" ref="E803" si="1119">SUM(E804,E811,E818)</f>
        <v>193</v>
      </c>
      <c r="F803" s="24">
        <f t="shared" ref="F803" si="1120">SUM(F804,F811,F818)</f>
        <v>100</v>
      </c>
      <c r="G803" s="24">
        <f t="shared" ref="G803" si="1121">SUM(G804,G811,G818)</f>
        <v>0</v>
      </c>
      <c r="H803" s="25">
        <f t="shared" ref="H803" si="1122">SUM(H804,H811,H818)</f>
        <v>0</v>
      </c>
      <c r="I803" s="3">
        <f t="shared" si="1083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1123">SUM(D808,D809,D810)</f>
        <v>0</v>
      </c>
      <c r="E804" s="24">
        <f t="shared" si="1123"/>
        <v>0</v>
      </c>
      <c r="F804" s="24">
        <f t="shared" si="1123"/>
        <v>0</v>
      </c>
      <c r="G804" s="24">
        <f t="shared" si="1123"/>
        <v>0</v>
      </c>
      <c r="H804" s="25">
        <f t="shared" si="1123"/>
        <v>0</v>
      </c>
      <c r="I804" s="3">
        <f t="shared" si="1083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1083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" si="1124">D808+D809+D810-D807</f>
        <v>0</v>
      </c>
      <c r="E806" s="24">
        <f t="shared" ref="E806" si="1125">E808+E809+E810-E807</f>
        <v>0</v>
      </c>
      <c r="F806" s="24">
        <f t="shared" ref="F806" si="1126">F808+F809+F810-F807</f>
        <v>0</v>
      </c>
      <c r="G806" s="24">
        <f t="shared" ref="G806" si="1127">G808+G809+G810-G807</f>
        <v>0</v>
      </c>
      <c r="H806" s="25">
        <f t="shared" ref="H806" si="1128">H808+H809+H810-H807</f>
        <v>0</v>
      </c>
      <c r="I806" s="3">
        <f t="shared" si="1083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" si="1129">C807+D807</f>
        <v>0</v>
      </c>
      <c r="F807" s="24"/>
      <c r="G807" s="24"/>
      <c r="H807" s="25"/>
      <c r="I807" s="3">
        <f t="shared" si="1083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ref="E808:E810" si="1130">C808+D808</f>
        <v>0</v>
      </c>
      <c r="F808" s="21"/>
      <c r="G808" s="21"/>
      <c r="H808" s="22"/>
      <c r="I808" s="3">
        <f t="shared" si="1083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1130"/>
        <v>0</v>
      </c>
      <c r="F809" s="21"/>
      <c r="G809" s="21"/>
      <c r="H809" s="22"/>
      <c r="I809" s="3">
        <f t="shared" si="1083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1130"/>
        <v>0</v>
      </c>
      <c r="F810" s="21"/>
      <c r="G810" s="21"/>
      <c r="H810" s="22"/>
      <c r="I810" s="3">
        <f t="shared" si="1083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1131">SUM(D815,D816,D817)</f>
        <v>0</v>
      </c>
      <c r="E811" s="24">
        <f t="shared" si="1131"/>
        <v>0</v>
      </c>
      <c r="F811" s="24">
        <f t="shared" si="1131"/>
        <v>0</v>
      </c>
      <c r="G811" s="24">
        <f t="shared" si="1131"/>
        <v>0</v>
      </c>
      <c r="H811" s="25">
        <f t="shared" si="1131"/>
        <v>0</v>
      </c>
      <c r="I811" s="3">
        <f t="shared" si="1083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1083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" si="1132">D815+D816+D817-D814</f>
        <v>0</v>
      </c>
      <c r="E813" s="24">
        <f t="shared" ref="E813" si="1133">E815+E816+E817-E814</f>
        <v>0</v>
      </c>
      <c r="F813" s="24">
        <f t="shared" ref="F813" si="1134">F815+F816+F817-F814</f>
        <v>0</v>
      </c>
      <c r="G813" s="24">
        <f t="shared" ref="G813" si="1135">G815+G816+G817-G814</f>
        <v>0</v>
      </c>
      <c r="H813" s="25">
        <f t="shared" ref="H813" si="1136">H815+H816+H817-H814</f>
        <v>0</v>
      </c>
      <c r="I813" s="3">
        <f t="shared" si="1083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" si="1137">C814+D814</f>
        <v>0</v>
      </c>
      <c r="F814" s="24"/>
      <c r="G814" s="24"/>
      <c r="H814" s="25"/>
      <c r="I814" s="3">
        <f t="shared" si="1083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ref="E815:E817" si="1138">C815+D815</f>
        <v>0</v>
      </c>
      <c r="F815" s="21"/>
      <c r="G815" s="21"/>
      <c r="H815" s="22"/>
      <c r="I815" s="3">
        <f t="shared" si="1083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1138"/>
        <v>0</v>
      </c>
      <c r="F816" s="21"/>
      <c r="G816" s="21"/>
      <c r="H816" s="22"/>
      <c r="I816" s="3">
        <f t="shared" si="1083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1138"/>
        <v>0</v>
      </c>
      <c r="F817" s="21"/>
      <c r="G817" s="21"/>
      <c r="H817" s="22"/>
      <c r="I817" s="3">
        <f t="shared" si="1083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1139">SUM(D822,D823,D824)</f>
        <v>0</v>
      </c>
      <c r="E818" s="24">
        <f t="shared" si="1139"/>
        <v>193</v>
      </c>
      <c r="F818" s="24">
        <f t="shared" si="1139"/>
        <v>100</v>
      </c>
      <c r="G818" s="24">
        <f t="shared" si="1139"/>
        <v>0</v>
      </c>
      <c r="H818" s="25">
        <f t="shared" si="1139"/>
        <v>0</v>
      </c>
      <c r="I818" s="3">
        <f t="shared" si="1083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1083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" si="1140">D822+D823+D824-D821</f>
        <v>0</v>
      </c>
      <c r="E820" s="24">
        <f t="shared" ref="E820" si="1141">E822+E823+E824-E821</f>
        <v>168</v>
      </c>
      <c r="F820" s="24">
        <f t="shared" ref="F820" si="1142">F822+F823+F824-F821</f>
        <v>0</v>
      </c>
      <c r="G820" s="24">
        <f t="shared" ref="G820" si="1143">G822+G823+G824-G821</f>
        <v>0</v>
      </c>
      <c r="H820" s="25">
        <f t="shared" ref="H820" si="1144">H822+H823+H824-H821</f>
        <v>0</v>
      </c>
      <c r="I820" s="3">
        <f t="shared" si="1083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" si="1145">C821+D821</f>
        <v>25</v>
      </c>
      <c r="F821" s="24">
        <v>100</v>
      </c>
      <c r="G821" s="24"/>
      <c r="H821" s="25"/>
      <c r="I821" s="3">
        <f t="shared" si="1083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ref="E822:E824" si="1146">C822+D822</f>
        <v>19</v>
      </c>
      <c r="F822" s="21">
        <f>ROUND(100*(J822+K822),)</f>
        <v>10</v>
      </c>
      <c r="G822" s="21"/>
      <c r="H822" s="22"/>
      <c r="I822" s="3">
        <f t="shared" si="1083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1146"/>
        <v>174</v>
      </c>
      <c r="F823" s="21">
        <f>ROUND(100*(J823+K823),)</f>
        <v>90</v>
      </c>
      <c r="G823" s="21"/>
      <c r="H823" s="22"/>
      <c r="I823" s="3">
        <f t="shared" si="1083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1146"/>
        <v>0</v>
      </c>
      <c r="F824" s="21"/>
      <c r="G824" s="21"/>
      <c r="H824" s="22"/>
      <c r="I824" s="3">
        <f t="shared" si="1083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1083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1083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1083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1147">D781-D799</f>
        <v>0</v>
      </c>
      <c r="E828" s="24">
        <f t="shared" si="1147"/>
        <v>0</v>
      </c>
      <c r="F828" s="24">
        <f t="shared" si="1147"/>
        <v>0</v>
      </c>
      <c r="G828" s="24">
        <f t="shared" si="1147"/>
        <v>0</v>
      </c>
      <c r="H828" s="25">
        <f t="shared" si="1147"/>
        <v>0</v>
      </c>
      <c r="I828" s="3">
        <f t="shared" si="1083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" si="1148">D830</f>
        <v>0</v>
      </c>
      <c r="E829" s="79">
        <f t="shared" ref="E829" si="1149">E830</f>
        <v>95</v>
      </c>
      <c r="F829" s="79">
        <f t="shared" ref="F829" si="1150">F830</f>
        <v>0</v>
      </c>
      <c r="G829" s="79">
        <f t="shared" ref="G829" si="1151">G830</f>
        <v>0</v>
      </c>
      <c r="H829" s="80">
        <f t="shared" ref="H829" si="1152">H830</f>
        <v>0</v>
      </c>
      <c r="I829" s="19">
        <f t="shared" si="1083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" si="1153">SUM(D831,D832,D833,D834)</f>
        <v>0</v>
      </c>
      <c r="E830" s="34">
        <f t="shared" ref="E830" si="1154">SUM(E831,E832,E833,E834)</f>
        <v>95</v>
      </c>
      <c r="F830" s="34">
        <f t="shared" ref="F830" si="1155">SUM(F831,F832,F833,F834)</f>
        <v>0</v>
      </c>
      <c r="G830" s="34">
        <f t="shared" ref="G830" si="1156">SUM(G831,G832,G833,G834)</f>
        <v>0</v>
      </c>
      <c r="H830" s="35">
        <f t="shared" ref="H830" si="1157">SUM(H831,H832,H833,H834)</f>
        <v>0</v>
      </c>
      <c r="I830" s="3">
        <f t="shared" si="1083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1083"/>
        <v>95</v>
      </c>
    </row>
    <row r="832" spans="1:11" hidden="1" x14ac:dyDescent="0.2">
      <c r="A832" s="20" t="s">
        <v>7</v>
      </c>
      <c r="B832" s="95"/>
      <c r="C832" s="21"/>
      <c r="D832" s="21"/>
      <c r="E832" s="21">
        <f t="shared" ref="E832:E833" si="1158">SUM(C832,D832)</f>
        <v>0</v>
      </c>
      <c r="F832" s="21"/>
      <c r="G832" s="21"/>
      <c r="H832" s="22"/>
      <c r="I832" s="3">
        <f t="shared" si="1083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1158"/>
        <v>0</v>
      </c>
      <c r="F833" s="21"/>
      <c r="G833" s="21"/>
      <c r="H833" s="22"/>
      <c r="I833" s="3">
        <f t="shared" si="1083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" si="1159">SUM(D835,D839,D843)</f>
        <v>0</v>
      </c>
      <c r="E834" s="24">
        <f t="shared" ref="E834" si="1160">SUM(E835,E839,E843)</f>
        <v>0</v>
      </c>
      <c r="F834" s="24">
        <f t="shared" ref="F834" si="1161">SUM(F835,F839,F843)</f>
        <v>0</v>
      </c>
      <c r="G834" s="24">
        <f t="shared" ref="G834" si="1162">SUM(G835,G839,G843)</f>
        <v>0</v>
      </c>
      <c r="H834" s="25">
        <f t="shared" ref="H834" si="1163">SUM(H835,H839,H843)</f>
        <v>0</v>
      </c>
      <c r="I834" s="3">
        <f t="shared" si="1083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" si="1164">SUM(D836:D838)</f>
        <v>0</v>
      </c>
      <c r="E835" s="24">
        <f t="shared" ref="E835" si="1165">SUM(E836:E838)</f>
        <v>0</v>
      </c>
      <c r="F835" s="24">
        <f t="shared" ref="F835" si="1166">SUM(F836:F838)</f>
        <v>0</v>
      </c>
      <c r="G835" s="24">
        <f t="shared" ref="G835" si="1167">SUM(G836:G838)</f>
        <v>0</v>
      </c>
      <c r="H835" s="25">
        <f t="shared" ref="H835" si="1168">SUM(H836:H838)</f>
        <v>0</v>
      </c>
      <c r="I835" s="3">
        <f t="shared" si="1083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1169">SUM(C836,D836)</f>
        <v>0</v>
      </c>
      <c r="F836" s="21"/>
      <c r="G836" s="21"/>
      <c r="H836" s="22"/>
      <c r="I836" s="3">
        <f t="shared" si="1083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1169"/>
        <v>0</v>
      </c>
      <c r="F837" s="21"/>
      <c r="G837" s="21"/>
      <c r="H837" s="22"/>
      <c r="I837" s="3">
        <f t="shared" si="1083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1169"/>
        <v>0</v>
      </c>
      <c r="F838" s="21"/>
      <c r="G838" s="21"/>
      <c r="H838" s="22"/>
      <c r="I838" s="3">
        <f t="shared" si="1083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" si="1170">SUM(D840:D842)</f>
        <v>0</v>
      </c>
      <c r="E839" s="24">
        <f t="shared" ref="E839" si="1171">SUM(E840:E842)</f>
        <v>0</v>
      </c>
      <c r="F839" s="24">
        <f t="shared" ref="F839" si="1172">SUM(F840:F842)</f>
        <v>0</v>
      </c>
      <c r="G839" s="24">
        <f t="shared" ref="G839" si="1173">SUM(G840:G842)</f>
        <v>0</v>
      </c>
      <c r="H839" s="25">
        <f t="shared" ref="H839" si="1174">SUM(H840:H842)</f>
        <v>0</v>
      </c>
      <c r="I839" s="3">
        <f t="shared" si="1083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1175">SUM(C840,D840)</f>
        <v>0</v>
      </c>
      <c r="F840" s="21"/>
      <c r="G840" s="21"/>
      <c r="H840" s="22"/>
      <c r="I840" s="3">
        <f t="shared" si="1083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1175"/>
        <v>0</v>
      </c>
      <c r="F841" s="21"/>
      <c r="G841" s="21"/>
      <c r="H841" s="22"/>
      <c r="I841" s="3">
        <f t="shared" si="1083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1175"/>
        <v>0</v>
      </c>
      <c r="F842" s="21"/>
      <c r="G842" s="21"/>
      <c r="H842" s="22"/>
      <c r="I842" s="3">
        <f t="shared" si="1083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" si="1176">SUM(D844:D846)</f>
        <v>0</v>
      </c>
      <c r="E843" s="24">
        <f t="shared" ref="E843" si="1177">SUM(E844:E846)</f>
        <v>0</v>
      </c>
      <c r="F843" s="24">
        <f t="shared" ref="F843" si="1178">SUM(F844:F846)</f>
        <v>0</v>
      </c>
      <c r="G843" s="24">
        <f t="shared" ref="G843" si="1179">SUM(G844:G846)</f>
        <v>0</v>
      </c>
      <c r="H843" s="25">
        <f t="shared" ref="H843" si="1180">SUM(H844:H846)</f>
        <v>0</v>
      </c>
      <c r="I843" s="3">
        <f t="shared" si="1083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1181">SUM(C844,D844)</f>
        <v>0</v>
      </c>
      <c r="F844" s="21"/>
      <c r="G844" s="21"/>
      <c r="H844" s="22"/>
      <c r="I844" s="3">
        <f t="shared" si="1083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1181"/>
        <v>0</v>
      </c>
      <c r="F845" s="21"/>
      <c r="G845" s="21"/>
      <c r="H845" s="22"/>
      <c r="I845" s="3">
        <f t="shared" si="1083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1181"/>
        <v>0</v>
      </c>
      <c r="F846" s="21"/>
      <c r="G846" s="21"/>
      <c r="H846" s="22"/>
      <c r="I846" s="3">
        <f t="shared" ref="I846:I909" si="1182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" si="1183">SUM(D848,D851,D874)</f>
        <v>0</v>
      </c>
      <c r="E847" s="34">
        <f t="shared" ref="E847" si="1184">SUM(E848,E851,E874)</f>
        <v>95</v>
      </c>
      <c r="F847" s="34">
        <f t="shared" ref="F847" si="1185">SUM(F848,F851,F874)</f>
        <v>0</v>
      </c>
      <c r="G847" s="34">
        <f t="shared" ref="G847" si="1186">SUM(G848,G851,G874)</f>
        <v>0</v>
      </c>
      <c r="H847" s="35">
        <f t="shared" ref="H847" si="1187">SUM(H848,H851,H874)</f>
        <v>0</v>
      </c>
      <c r="I847" s="3">
        <f t="shared" si="1182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" si="1188">SUM(D849)</f>
        <v>0</v>
      </c>
      <c r="E848" s="24">
        <f t="shared" ref="E848" si="1189">SUM(E849)</f>
        <v>2</v>
      </c>
      <c r="F848" s="24">
        <f t="shared" ref="F848" si="1190">SUM(F849)</f>
        <v>0</v>
      </c>
      <c r="G848" s="24">
        <f t="shared" ref="G848" si="1191">SUM(G849)</f>
        <v>0</v>
      </c>
      <c r="H848" s="25">
        <f t="shared" ref="H848" si="1192">SUM(H849)</f>
        <v>0</v>
      </c>
      <c r="I848" s="3">
        <f t="shared" si="1182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1182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1182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" si="1193">SUM(D852,D859,D866)</f>
        <v>0</v>
      </c>
      <c r="E851" s="24">
        <f t="shared" ref="E851" si="1194">SUM(E852,E859,E866)</f>
        <v>93</v>
      </c>
      <c r="F851" s="24">
        <f t="shared" ref="F851" si="1195">SUM(F852,F859,F866)</f>
        <v>0</v>
      </c>
      <c r="G851" s="24">
        <f t="shared" ref="G851" si="1196">SUM(G852,G859,G866)</f>
        <v>0</v>
      </c>
      <c r="H851" s="25">
        <f t="shared" ref="H851" si="1197">SUM(H852,H859,H866)</f>
        <v>0</v>
      </c>
      <c r="I851" s="3">
        <f t="shared" si="1182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1198">SUM(D856,D857,D858)</f>
        <v>0</v>
      </c>
      <c r="E852" s="24">
        <f t="shared" si="1198"/>
        <v>0</v>
      </c>
      <c r="F852" s="24">
        <f t="shared" si="1198"/>
        <v>0</v>
      </c>
      <c r="G852" s="24">
        <f t="shared" si="1198"/>
        <v>0</v>
      </c>
      <c r="H852" s="25">
        <f t="shared" si="1198"/>
        <v>0</v>
      </c>
      <c r="I852" s="3">
        <f t="shared" si="1182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1182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" si="1199">D856+D857+D858-D855</f>
        <v>0</v>
      </c>
      <c r="E854" s="24">
        <f t="shared" ref="E854" si="1200">E856+E857+E858-E855</f>
        <v>0</v>
      </c>
      <c r="F854" s="24">
        <f t="shared" ref="F854" si="1201">F856+F857+F858-F855</f>
        <v>0</v>
      </c>
      <c r="G854" s="24">
        <f t="shared" ref="G854" si="1202">G856+G857+G858-G855</f>
        <v>0</v>
      </c>
      <c r="H854" s="25">
        <f t="shared" ref="H854" si="1203">H856+H857+H858-H855</f>
        <v>0</v>
      </c>
      <c r="I854" s="3">
        <f t="shared" si="1182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1204">C855+D855</f>
        <v>0</v>
      </c>
      <c r="F855" s="24"/>
      <c r="G855" s="24"/>
      <c r="H855" s="25"/>
      <c r="I855" s="3">
        <f t="shared" si="1182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1204"/>
        <v>0</v>
      </c>
      <c r="F856" s="21"/>
      <c r="G856" s="21"/>
      <c r="H856" s="22"/>
      <c r="I856" s="3">
        <f t="shared" si="1182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1204"/>
        <v>0</v>
      </c>
      <c r="F857" s="21"/>
      <c r="G857" s="21"/>
      <c r="H857" s="22"/>
      <c r="I857" s="3">
        <f t="shared" si="1182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1204"/>
        <v>0</v>
      </c>
      <c r="F858" s="21"/>
      <c r="G858" s="21"/>
      <c r="H858" s="22"/>
      <c r="I858" s="3">
        <f t="shared" si="1182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1205">SUM(D863,D864,D865)</f>
        <v>0</v>
      </c>
      <c r="E859" s="24">
        <f t="shared" si="1205"/>
        <v>0</v>
      </c>
      <c r="F859" s="24">
        <f t="shared" si="1205"/>
        <v>0</v>
      </c>
      <c r="G859" s="24">
        <f t="shared" si="1205"/>
        <v>0</v>
      </c>
      <c r="H859" s="25">
        <f t="shared" si="1205"/>
        <v>0</v>
      </c>
      <c r="I859" s="3">
        <f t="shared" si="1182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1182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" si="1206">D863+D864+D865-D862</f>
        <v>0</v>
      </c>
      <c r="E861" s="24">
        <f t="shared" ref="E861" si="1207">E863+E864+E865-E862</f>
        <v>0</v>
      </c>
      <c r="F861" s="24">
        <f t="shared" ref="F861" si="1208">F863+F864+F865-F862</f>
        <v>0</v>
      </c>
      <c r="G861" s="24">
        <f t="shared" ref="G861" si="1209">G863+G864+G865-G862</f>
        <v>0</v>
      </c>
      <c r="H861" s="25">
        <f t="shared" ref="H861" si="1210">H863+H864+H865-H862</f>
        <v>0</v>
      </c>
      <c r="I861" s="3">
        <f t="shared" si="1182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" si="1211">C862+D862</f>
        <v>0</v>
      </c>
      <c r="F862" s="24"/>
      <c r="G862" s="24"/>
      <c r="H862" s="25"/>
      <c r="I862" s="3">
        <f t="shared" si="1182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ref="E863:E865" si="1212">C863+D863</f>
        <v>0</v>
      </c>
      <c r="F863" s="21"/>
      <c r="G863" s="21"/>
      <c r="H863" s="22"/>
      <c r="I863" s="3">
        <f t="shared" si="1182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1212"/>
        <v>0</v>
      </c>
      <c r="F864" s="21"/>
      <c r="G864" s="21"/>
      <c r="H864" s="22"/>
      <c r="I864" s="3">
        <f t="shared" si="1182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1212"/>
        <v>0</v>
      </c>
      <c r="F865" s="21"/>
      <c r="G865" s="21"/>
      <c r="H865" s="22"/>
      <c r="I865" s="3">
        <f t="shared" si="1182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1213">SUM(D870,D871,D872)</f>
        <v>0</v>
      </c>
      <c r="E866" s="24">
        <f t="shared" si="1213"/>
        <v>93</v>
      </c>
      <c r="F866" s="24">
        <f t="shared" si="1213"/>
        <v>0</v>
      </c>
      <c r="G866" s="24">
        <f t="shared" si="1213"/>
        <v>0</v>
      </c>
      <c r="H866" s="25">
        <f t="shared" si="1213"/>
        <v>0</v>
      </c>
      <c r="I866" s="3">
        <f t="shared" si="1182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1182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" si="1214">D870+D871+D872-D869</f>
        <v>0</v>
      </c>
      <c r="E868" s="41">
        <f t="shared" ref="E868" si="1215">E870+E871+E872-E869</f>
        <v>93</v>
      </c>
      <c r="F868" s="41">
        <f t="shared" ref="F868" si="1216">F870+F871+F872-F869</f>
        <v>0</v>
      </c>
      <c r="G868" s="41">
        <f t="shared" ref="G868" si="1217">G870+G871+G872-G869</f>
        <v>0</v>
      </c>
      <c r="H868" s="42">
        <f t="shared" ref="H868" si="1218">H870+H871+H872-H869</f>
        <v>0</v>
      </c>
      <c r="I868" s="39">
        <f t="shared" si="1182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1219">C869+D869</f>
        <v>0</v>
      </c>
      <c r="F869" s="41"/>
      <c r="G869" s="41"/>
      <c r="H869" s="42"/>
      <c r="I869" s="39">
        <f t="shared" si="1182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1219"/>
        <v>9</v>
      </c>
      <c r="F870" s="21"/>
      <c r="G870" s="21"/>
      <c r="H870" s="22"/>
      <c r="I870" s="3">
        <f t="shared" si="1182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1219"/>
        <v>84</v>
      </c>
      <c r="F871" s="21"/>
      <c r="G871" s="21"/>
      <c r="H871" s="22"/>
      <c r="I871" s="3">
        <f t="shared" si="1182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1219"/>
        <v>0</v>
      </c>
      <c r="F872" s="21"/>
      <c r="G872" s="21"/>
      <c r="H872" s="22"/>
      <c r="I872" s="3">
        <f t="shared" si="1182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1182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1182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1182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1220">D829-D847</f>
        <v>0</v>
      </c>
      <c r="E876" s="24">
        <f t="shared" si="1220"/>
        <v>0</v>
      </c>
      <c r="F876" s="24">
        <f t="shared" si="1220"/>
        <v>0</v>
      </c>
      <c r="G876" s="24">
        <f t="shared" si="1220"/>
        <v>0</v>
      </c>
      <c r="H876" s="25">
        <f t="shared" si="1220"/>
        <v>0</v>
      </c>
      <c r="I876" s="3">
        <f t="shared" si="1182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1182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" si="1221">D879</f>
        <v>0</v>
      </c>
      <c r="E878" s="79">
        <f t="shared" ref="E878" si="1222">E879</f>
        <v>344</v>
      </c>
      <c r="F878" s="79">
        <f t="shared" ref="F878" si="1223">F879</f>
        <v>0</v>
      </c>
      <c r="G878" s="79">
        <f t="shared" ref="G878" si="1224">G879</f>
        <v>0</v>
      </c>
      <c r="H878" s="80">
        <f t="shared" ref="H878" si="1225">H879</f>
        <v>0</v>
      </c>
      <c r="I878" s="19">
        <f t="shared" si="1182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" si="1226">SUM(D880,D881,D882,D883)</f>
        <v>0</v>
      </c>
      <c r="E879" s="37">
        <f t="shared" ref="E879" si="1227">SUM(E880,E881,E882,E883)</f>
        <v>344</v>
      </c>
      <c r="F879" s="37">
        <f t="shared" ref="F879" si="1228">SUM(F880,F881,F882,F883)</f>
        <v>0</v>
      </c>
      <c r="G879" s="37">
        <f t="shared" ref="G879" si="1229">SUM(G880,G881,G882,G883)</f>
        <v>0</v>
      </c>
      <c r="H879" s="38">
        <f t="shared" ref="H879" si="1230">SUM(H880,H881,H882,H883)</f>
        <v>0</v>
      </c>
      <c r="I879" s="39">
        <f t="shared" si="1182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1182"/>
        <v>344</v>
      </c>
    </row>
    <row r="881" spans="1:9" hidden="1" x14ac:dyDescent="0.2">
      <c r="A881" s="20" t="s">
        <v>7</v>
      </c>
      <c r="B881" s="95"/>
      <c r="C881" s="21"/>
      <c r="D881" s="21"/>
      <c r="E881" s="21">
        <f t="shared" ref="E881:E882" si="1231">SUM(C881,D881)</f>
        <v>0</v>
      </c>
      <c r="F881" s="21"/>
      <c r="G881" s="21"/>
      <c r="H881" s="22"/>
      <c r="I881" s="3">
        <f t="shared" si="1182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1231"/>
        <v>0</v>
      </c>
      <c r="F882" s="21"/>
      <c r="G882" s="21"/>
      <c r="H882" s="22"/>
      <c r="I882" s="3">
        <f t="shared" si="1182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" si="1232">SUM(D884,D888,D892)</f>
        <v>0</v>
      </c>
      <c r="E883" s="24">
        <f t="shared" ref="E883" si="1233">SUM(E884,E888,E892)</f>
        <v>0</v>
      </c>
      <c r="F883" s="24">
        <f t="shared" ref="F883" si="1234">SUM(F884,F888,F892)</f>
        <v>0</v>
      </c>
      <c r="G883" s="24">
        <f t="shared" ref="G883" si="1235">SUM(G884,G888,G892)</f>
        <v>0</v>
      </c>
      <c r="H883" s="25">
        <f t="shared" ref="H883" si="1236">SUM(H884,H888,H892)</f>
        <v>0</v>
      </c>
      <c r="I883" s="3">
        <f t="shared" si="1182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" si="1237">SUM(D885:D887)</f>
        <v>0</v>
      </c>
      <c r="E884" s="24">
        <f t="shared" ref="E884" si="1238">SUM(E885:E887)</f>
        <v>0</v>
      </c>
      <c r="F884" s="24">
        <f t="shared" ref="F884" si="1239">SUM(F885:F887)</f>
        <v>0</v>
      </c>
      <c r="G884" s="24">
        <f t="shared" ref="G884" si="1240">SUM(G885:G887)</f>
        <v>0</v>
      </c>
      <c r="H884" s="25">
        <f t="shared" ref="H884" si="1241">SUM(H885:H887)</f>
        <v>0</v>
      </c>
      <c r="I884" s="3">
        <f t="shared" si="1182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1242">SUM(C885,D885)</f>
        <v>0</v>
      </c>
      <c r="F885" s="21"/>
      <c r="G885" s="21"/>
      <c r="H885" s="22"/>
      <c r="I885" s="3">
        <f t="shared" si="1182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1242"/>
        <v>0</v>
      </c>
      <c r="F886" s="21"/>
      <c r="G886" s="21"/>
      <c r="H886" s="22"/>
      <c r="I886" s="3">
        <f t="shared" si="1182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1242"/>
        <v>0</v>
      </c>
      <c r="F887" s="21"/>
      <c r="G887" s="21"/>
      <c r="H887" s="22"/>
      <c r="I887" s="3">
        <f t="shared" si="1182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" si="1243">SUM(D889:D891)</f>
        <v>0</v>
      </c>
      <c r="E888" s="24">
        <f t="shared" ref="E888" si="1244">SUM(E889:E891)</f>
        <v>0</v>
      </c>
      <c r="F888" s="24">
        <f t="shared" ref="F888" si="1245">SUM(F889:F891)</f>
        <v>0</v>
      </c>
      <c r="G888" s="24">
        <f t="shared" ref="G888" si="1246">SUM(G889:G891)</f>
        <v>0</v>
      </c>
      <c r="H888" s="25">
        <f t="shared" ref="H888" si="1247">SUM(H889:H891)</f>
        <v>0</v>
      </c>
      <c r="I888" s="3">
        <f t="shared" si="1182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1248">SUM(C889,D889)</f>
        <v>0</v>
      </c>
      <c r="F889" s="21"/>
      <c r="G889" s="21"/>
      <c r="H889" s="22"/>
      <c r="I889" s="3">
        <f t="shared" si="1182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1248"/>
        <v>0</v>
      </c>
      <c r="F890" s="21"/>
      <c r="G890" s="21"/>
      <c r="H890" s="22"/>
      <c r="I890" s="3">
        <f t="shared" si="1182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1248"/>
        <v>0</v>
      </c>
      <c r="F891" s="21"/>
      <c r="G891" s="21"/>
      <c r="H891" s="22"/>
      <c r="I891" s="3">
        <f t="shared" si="1182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" si="1249">SUM(D893:D895)</f>
        <v>0</v>
      </c>
      <c r="E892" s="24">
        <f t="shared" ref="E892" si="1250">SUM(E893:E895)</f>
        <v>0</v>
      </c>
      <c r="F892" s="24">
        <f t="shared" ref="F892" si="1251">SUM(F893:F895)</f>
        <v>0</v>
      </c>
      <c r="G892" s="24">
        <f t="shared" ref="G892" si="1252">SUM(G893:G895)</f>
        <v>0</v>
      </c>
      <c r="H892" s="25">
        <f t="shared" ref="H892" si="1253">SUM(H893:H895)</f>
        <v>0</v>
      </c>
      <c r="I892" s="3">
        <f t="shared" si="1182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1254">SUM(C893,D893)</f>
        <v>0</v>
      </c>
      <c r="F893" s="21"/>
      <c r="G893" s="21"/>
      <c r="H893" s="22"/>
      <c r="I893" s="3">
        <f t="shared" si="1182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1254"/>
        <v>0</v>
      </c>
      <c r="F894" s="21"/>
      <c r="G894" s="21"/>
      <c r="H894" s="22"/>
      <c r="I894" s="3">
        <f t="shared" si="1182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1254"/>
        <v>0</v>
      </c>
      <c r="F895" s="21"/>
      <c r="G895" s="21"/>
      <c r="H895" s="22"/>
      <c r="I895" s="3">
        <f t="shared" si="1182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" si="1255">SUM(D897,D900,D923)</f>
        <v>0</v>
      </c>
      <c r="E896" s="37">
        <f t="shared" ref="E896" si="1256">SUM(E897,E900,E923)</f>
        <v>344</v>
      </c>
      <c r="F896" s="37">
        <f t="shared" ref="F896" si="1257">SUM(F897,F900,F923)</f>
        <v>0</v>
      </c>
      <c r="G896" s="37">
        <f t="shared" ref="G896" si="1258">SUM(G897,G900,G923)</f>
        <v>0</v>
      </c>
      <c r="H896" s="38">
        <f t="shared" ref="H896" si="1259">SUM(H897,H900,H923)</f>
        <v>0</v>
      </c>
      <c r="I896" s="39">
        <f t="shared" si="1182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" si="1260">SUM(D898)</f>
        <v>0</v>
      </c>
      <c r="E897" s="24">
        <f t="shared" ref="E897" si="1261">SUM(E898)</f>
        <v>0</v>
      </c>
      <c r="F897" s="24">
        <f t="shared" ref="F897" si="1262">SUM(F898)</f>
        <v>0</v>
      </c>
      <c r="G897" s="24">
        <f t="shared" ref="G897" si="1263">SUM(G898)</f>
        <v>0</v>
      </c>
      <c r="H897" s="25">
        <f t="shared" ref="H897" si="1264">SUM(H898)</f>
        <v>0</v>
      </c>
      <c r="I897" s="3">
        <f t="shared" si="1182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1182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1182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" si="1265">SUM(D901,D908,D915)</f>
        <v>0</v>
      </c>
      <c r="E900" s="24">
        <f t="shared" ref="E900" si="1266">SUM(E901,E908,E915)</f>
        <v>344</v>
      </c>
      <c r="F900" s="24">
        <f t="shared" ref="F900" si="1267">SUM(F901,F908,F915)</f>
        <v>0</v>
      </c>
      <c r="G900" s="24">
        <f t="shared" ref="G900" si="1268">SUM(G901,G908,G915)</f>
        <v>0</v>
      </c>
      <c r="H900" s="25">
        <f t="shared" ref="H900" si="1269">SUM(H901,H908,H915)</f>
        <v>0</v>
      </c>
      <c r="I900" s="3">
        <f t="shared" si="1182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1270">SUM(D905,D906,D907)</f>
        <v>0</v>
      </c>
      <c r="E901" s="24">
        <f t="shared" si="1270"/>
        <v>344</v>
      </c>
      <c r="F901" s="24">
        <f t="shared" si="1270"/>
        <v>0</v>
      </c>
      <c r="G901" s="24">
        <f t="shared" si="1270"/>
        <v>0</v>
      </c>
      <c r="H901" s="25">
        <f t="shared" si="1270"/>
        <v>0</v>
      </c>
      <c r="I901" s="3">
        <f t="shared" si="1182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1182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" si="1271">D905+D906+D907-D904</f>
        <v>0</v>
      </c>
      <c r="E903" s="24">
        <f t="shared" ref="E903" si="1272">E905+E906+E907-E904</f>
        <v>0</v>
      </c>
      <c r="F903" s="24">
        <f t="shared" ref="F903" si="1273">F905+F906+F907-F904</f>
        <v>0</v>
      </c>
      <c r="G903" s="24">
        <f t="shared" ref="G903" si="1274">G905+G906+G907-G904</f>
        <v>0</v>
      </c>
      <c r="H903" s="25">
        <f t="shared" ref="H903" si="1275">H905+H906+H907-H904</f>
        <v>0</v>
      </c>
      <c r="I903" s="3">
        <f t="shared" si="1182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1276">C904+D904</f>
        <v>344</v>
      </c>
      <c r="F904" s="41"/>
      <c r="G904" s="41"/>
      <c r="H904" s="42"/>
      <c r="I904" s="39">
        <f t="shared" si="1182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1276"/>
        <v>52</v>
      </c>
      <c r="F905" s="21"/>
      <c r="G905" s="21"/>
      <c r="H905" s="22"/>
      <c r="I905" s="3">
        <f t="shared" si="1182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1276"/>
        <v>292</v>
      </c>
      <c r="F906" s="21"/>
      <c r="G906" s="21"/>
      <c r="H906" s="22"/>
      <c r="I906" s="3">
        <f t="shared" si="1182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1276"/>
        <v>0</v>
      </c>
      <c r="F907" s="21"/>
      <c r="G907" s="21"/>
      <c r="H907" s="22"/>
      <c r="I907" s="3">
        <f t="shared" si="1182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1277">SUM(D912,D913,D914)</f>
        <v>0</v>
      </c>
      <c r="E908" s="24">
        <f t="shared" si="1277"/>
        <v>0</v>
      </c>
      <c r="F908" s="24">
        <f t="shared" si="1277"/>
        <v>0</v>
      </c>
      <c r="G908" s="24">
        <f t="shared" si="1277"/>
        <v>0</v>
      </c>
      <c r="H908" s="25">
        <f t="shared" si="1277"/>
        <v>0</v>
      </c>
      <c r="I908" s="3">
        <f t="shared" si="1182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1182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" si="1278">D912+D913+D914-D911</f>
        <v>0</v>
      </c>
      <c r="E910" s="24">
        <f t="shared" ref="E910" si="1279">E912+E913+E914-E911</f>
        <v>0</v>
      </c>
      <c r="F910" s="24">
        <f t="shared" ref="F910" si="1280">F912+F913+F914-F911</f>
        <v>0</v>
      </c>
      <c r="G910" s="24">
        <f t="shared" ref="G910" si="1281">G912+G913+G914-G911</f>
        <v>0</v>
      </c>
      <c r="H910" s="25">
        <f t="shared" ref="H910" si="1282">H912+H913+H914-H911</f>
        <v>0</v>
      </c>
      <c r="I910" s="3">
        <f t="shared" ref="I910:I925" si="1283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" si="1284">C911+D911</f>
        <v>0</v>
      </c>
      <c r="F911" s="24"/>
      <c r="G911" s="24"/>
      <c r="H911" s="25"/>
      <c r="I911" s="3">
        <f t="shared" si="1283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ref="E912:E914" si="1285">C912+D912</f>
        <v>0</v>
      </c>
      <c r="F912" s="21"/>
      <c r="G912" s="21"/>
      <c r="H912" s="22"/>
      <c r="I912" s="3">
        <f t="shared" si="1283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1285"/>
        <v>0</v>
      </c>
      <c r="F913" s="21"/>
      <c r="G913" s="21"/>
      <c r="H913" s="22"/>
      <c r="I913" s="3">
        <f t="shared" si="1283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1285"/>
        <v>0</v>
      </c>
      <c r="F914" s="21"/>
      <c r="G914" s="21"/>
      <c r="H914" s="22"/>
      <c r="I914" s="3">
        <f t="shared" si="1283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1286">SUM(D919,D920,D921)</f>
        <v>0</v>
      </c>
      <c r="E915" s="24">
        <f t="shared" si="1286"/>
        <v>0</v>
      </c>
      <c r="F915" s="24">
        <f t="shared" si="1286"/>
        <v>0</v>
      </c>
      <c r="G915" s="24">
        <f t="shared" si="1286"/>
        <v>0</v>
      </c>
      <c r="H915" s="25">
        <f t="shared" si="1286"/>
        <v>0</v>
      </c>
      <c r="I915" s="3">
        <f t="shared" si="1283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1283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" si="1287">D919+D920+D921-D918</f>
        <v>0</v>
      </c>
      <c r="E917" s="24">
        <f t="shared" ref="E917" si="1288">E919+E920+E921-E918</f>
        <v>0</v>
      </c>
      <c r="F917" s="24">
        <f t="shared" ref="F917" si="1289">F919+F920+F921-F918</f>
        <v>0</v>
      </c>
      <c r="G917" s="24">
        <f t="shared" ref="G917" si="1290">G919+G920+G921-G918</f>
        <v>0</v>
      </c>
      <c r="H917" s="25">
        <f t="shared" ref="H917" si="1291">H919+H920+H921-H918</f>
        <v>0</v>
      </c>
      <c r="I917" s="3">
        <f t="shared" si="1283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" si="1292">C918+D918</f>
        <v>0</v>
      </c>
      <c r="F918" s="24"/>
      <c r="G918" s="24"/>
      <c r="H918" s="25"/>
      <c r="I918" s="3">
        <f t="shared" si="1283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ref="E919:E921" si="1293">C919+D919</f>
        <v>0</v>
      </c>
      <c r="F919" s="21"/>
      <c r="G919" s="21"/>
      <c r="H919" s="22"/>
      <c r="I919" s="3">
        <f t="shared" si="1283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1293"/>
        <v>0</v>
      </c>
      <c r="F920" s="21"/>
      <c r="G920" s="21"/>
      <c r="H920" s="22"/>
      <c r="I920" s="3">
        <f t="shared" si="1283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1293"/>
        <v>0</v>
      </c>
      <c r="F921" s="21"/>
      <c r="G921" s="21"/>
      <c r="H921" s="22"/>
      <c r="I921" s="3">
        <f t="shared" si="1283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1283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1283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1283"/>
        <v>0</v>
      </c>
    </row>
    <row r="925" spans="1:9" ht="13.5" hidden="1" thickBot="1" x14ac:dyDescent="0.25">
      <c r="A925" s="91" t="s">
        <v>56</v>
      </c>
      <c r="B925" s="100"/>
      <c r="C925" s="92">
        <f>C878-C896</f>
        <v>0</v>
      </c>
      <c r="D925" s="92">
        <f t="shared" ref="D925:H925" si="1294">D878-D896</f>
        <v>0</v>
      </c>
      <c r="E925" s="92">
        <f t="shared" si="1294"/>
        <v>0</v>
      </c>
      <c r="F925" s="92">
        <f t="shared" si="1294"/>
        <v>0</v>
      </c>
      <c r="G925" s="92">
        <f t="shared" si="1294"/>
        <v>0</v>
      </c>
      <c r="H925" s="93">
        <f t="shared" si="1294"/>
        <v>0</v>
      </c>
      <c r="I925" s="3">
        <f t="shared" si="1283"/>
        <v>0</v>
      </c>
    </row>
    <row r="929" spans="1:33" ht="14.45" customHeight="1" x14ac:dyDescent="0.2">
      <c r="A929" s="113" t="s">
        <v>90</v>
      </c>
      <c r="B929" s="113"/>
      <c r="C929" s="94"/>
      <c r="D929" s="114" t="str">
        <f>IF($I$1="proiect","DIRECTOR EXECUTIV,","SECRETAR GENERAL AL JUDEŢULUI,")</f>
        <v>SECRETAR GENERAL AL JUDEŢULUI,</v>
      </c>
      <c r="E929" s="114"/>
      <c r="F929" s="114"/>
      <c r="G929" s="114"/>
      <c r="H929" s="114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15" t="s">
        <v>91</v>
      </c>
      <c r="B930" s="115"/>
      <c r="C930" s="94"/>
      <c r="D930" s="116" t="str">
        <f>IF($I$1="proiect","Hadady Éva Katalin","Crasnai Mihaela Elena Ana")</f>
        <v>Crasnai Mihaela Elena Ana</v>
      </c>
      <c r="E930" s="116"/>
      <c r="F930" s="116"/>
      <c r="G930" s="116"/>
      <c r="H930" s="116"/>
    </row>
    <row r="931" spans="1:33" x14ac:dyDescent="0.2">
      <c r="A931" s="7"/>
      <c r="B931" s="101"/>
      <c r="C931" s="7"/>
      <c r="D931" s="69"/>
      <c r="E931" s="69"/>
      <c r="F931" s="69"/>
      <c r="G931" s="69"/>
    </row>
    <row r="932" spans="1:33" x14ac:dyDescent="0.2">
      <c r="A932" s="7"/>
      <c r="B932" s="101"/>
      <c r="C932" s="7"/>
      <c r="D932" s="69"/>
      <c r="E932" s="69"/>
      <c r="F932" s="69"/>
      <c r="G932" s="69"/>
      <c r="I932" s="72"/>
    </row>
    <row r="933" spans="1:33" x14ac:dyDescent="0.2">
      <c r="B933" s="101"/>
      <c r="C933" s="70"/>
      <c r="D933" s="70"/>
      <c r="E933" s="69"/>
      <c r="F933" s="69"/>
      <c r="G933" s="3"/>
    </row>
    <row r="934" spans="1:33" x14ac:dyDescent="0.2">
      <c r="B934" s="44"/>
      <c r="C934" s="6"/>
      <c r="D934" s="116" t="str">
        <f>IF($I$1="proiect","ŞEF SERVICIU,"," ")</f>
        <v xml:space="preserve"> </v>
      </c>
      <c r="E934" s="117"/>
      <c r="F934" s="117"/>
      <c r="G934" s="117"/>
    </row>
    <row r="935" spans="1:33" x14ac:dyDescent="0.2">
      <c r="A935" s="102" t="s">
        <v>92</v>
      </c>
      <c r="B935" s="44"/>
      <c r="C935" s="6"/>
      <c r="D935" s="116" t="str">
        <f>IF($I$1="proiect","Manţa Magdalena Sofia"," ")</f>
        <v xml:space="preserve"> </v>
      </c>
      <c r="E935" s="117"/>
      <c r="F935" s="117"/>
      <c r="G935" s="117"/>
    </row>
    <row r="936" spans="1:33" x14ac:dyDescent="0.2">
      <c r="A936" s="102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79,00"/>
        <filter val="2.734,00"/>
        <filter val="206.716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26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-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7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4:G934"/>
    <mergeCell ref="D935:G935"/>
    <mergeCell ref="A929:B929"/>
    <mergeCell ref="A930:B930"/>
    <mergeCell ref="D929:H929"/>
    <mergeCell ref="D930:H930"/>
    <mergeCell ref="A6:H6"/>
    <mergeCell ref="A5:H5"/>
    <mergeCell ref="A9:A10"/>
    <mergeCell ref="C9:C10"/>
    <mergeCell ref="D9:D10"/>
    <mergeCell ref="E9:E10"/>
    <mergeCell ref="F9:H9"/>
    <mergeCell ref="B9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rect mai</vt:lpstr>
      <vt:lpstr>rect mart</vt:lpstr>
      <vt:lpstr>Sheet1</vt:lpstr>
      <vt:lpstr>'rect mai'!Print_Area</vt:lpstr>
      <vt:lpstr>'rect mart'!Print_Area</vt:lpstr>
      <vt:lpstr>Sheet1!Print_Area</vt:lpstr>
      <vt:lpstr>'rect mai'!Print_Titles</vt:lpstr>
      <vt:lpstr>'rect mart'!Print_Titles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Vaida Eva</cp:lastModifiedBy>
  <cp:lastPrinted>2022-05-23T11:00:30Z</cp:lastPrinted>
  <dcterms:created xsi:type="dcterms:W3CDTF">2022-02-03T08:21:11Z</dcterms:created>
  <dcterms:modified xsi:type="dcterms:W3CDTF">2022-05-23T12:51:05Z</dcterms:modified>
</cp:coreProperties>
</file>