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diana.marc\Desktop\"/>
    </mc:Choice>
  </mc:AlternateContent>
  <xr:revisionPtr revIDLastSave="0" documentId="13_ncr:1_{BE3FFDD3-7110-4821-8E51-9BD26921B273}" xr6:coauthVersionLast="47" xr6:coauthVersionMax="47" xr10:uidLastSave="{00000000-0000-0000-0000-000000000000}"/>
  <bookViews>
    <workbookView xWindow="5745" yWindow="4215" windowWidth="23055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1" l="1"/>
  <c r="H77" i="1" s="1"/>
  <c r="F75" i="1"/>
  <c r="G75" i="1" s="1"/>
  <c r="G74" i="1"/>
  <c r="H74" i="1" s="1"/>
  <c r="G73" i="1"/>
  <c r="H73" i="1" s="1"/>
  <c r="G70" i="1"/>
  <c r="H70" i="1" s="1"/>
  <c r="F69" i="1"/>
  <c r="G69" i="1" s="1"/>
  <c r="H69" i="1" s="1"/>
  <c r="H68" i="1"/>
  <c r="G68" i="1"/>
  <c r="G64" i="1"/>
  <c r="G63" i="1" s="1"/>
  <c r="G62" i="1"/>
  <c r="G61" i="1"/>
  <c r="H61" i="1" s="1"/>
  <c r="F60" i="1"/>
  <c r="F58" i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F48" i="1"/>
  <c r="G45" i="1"/>
  <c r="H45" i="1" s="1"/>
  <c r="F44" i="1"/>
  <c r="G44" i="1" s="1"/>
  <c r="H44" i="1" s="1"/>
  <c r="F43" i="1"/>
  <c r="G43" i="1" s="1"/>
  <c r="H43" i="1" s="1"/>
  <c r="G40" i="1"/>
  <c r="H40" i="1" s="1"/>
  <c r="G39" i="1"/>
  <c r="H39" i="1" s="1"/>
  <c r="G38" i="1"/>
  <c r="H38" i="1" s="1"/>
  <c r="F38" i="1"/>
  <c r="G37" i="1"/>
  <c r="H37" i="1" s="1"/>
  <c r="G36" i="1"/>
  <c r="H36" i="1" s="1"/>
  <c r="G35" i="1"/>
  <c r="H35" i="1" s="1"/>
  <c r="F34" i="1"/>
  <c r="G34" i="1" s="1"/>
  <c r="H34" i="1" s="1"/>
  <c r="G33" i="1"/>
  <c r="H33" i="1" s="1"/>
  <c r="G32" i="1"/>
  <c r="H32" i="1" s="1"/>
  <c r="G31" i="1"/>
  <c r="H31" i="1" s="1"/>
  <c r="H29" i="1"/>
  <c r="G29" i="1"/>
  <c r="G28" i="1"/>
  <c r="H28" i="1" s="1"/>
  <c r="G27" i="1"/>
  <c r="H27" i="1" s="1"/>
  <c r="G26" i="1"/>
  <c r="H26" i="1" s="1"/>
  <c r="H25" i="1"/>
  <c r="G25" i="1"/>
  <c r="G24" i="1"/>
  <c r="H24" i="1" s="1"/>
  <c r="G23" i="1"/>
  <c r="H23" i="1" s="1"/>
  <c r="F23" i="1"/>
  <c r="F21" i="1"/>
  <c r="F81" i="1" s="1"/>
  <c r="G20" i="1"/>
  <c r="H20" i="1" s="1"/>
  <c r="H21" i="1" s="1"/>
  <c r="F18" i="1"/>
  <c r="G17" i="1"/>
  <c r="H17" i="1" s="1"/>
  <c r="G16" i="1"/>
  <c r="H16" i="1" s="1"/>
  <c r="G15" i="1"/>
  <c r="G14" i="1"/>
  <c r="G60" i="1" l="1"/>
  <c r="G71" i="1"/>
  <c r="G21" i="1"/>
  <c r="G81" i="1" s="1"/>
  <c r="G18" i="1"/>
  <c r="H64" i="1"/>
  <c r="G58" i="1"/>
  <c r="F67" i="1"/>
  <c r="H67" i="1" s="1"/>
  <c r="F65" i="1"/>
  <c r="F66" i="1"/>
  <c r="H66" i="1" s="1"/>
  <c r="H15" i="1"/>
  <c r="H81" i="1" s="1"/>
  <c r="F30" i="1"/>
  <c r="F42" i="1"/>
  <c r="H48" i="1"/>
  <c r="H58" i="1" s="1"/>
  <c r="H62" i="1"/>
  <c r="H60" i="1" s="1"/>
  <c r="H75" i="1"/>
  <c r="H14" i="1"/>
  <c r="G30" i="1" l="1"/>
  <c r="H30" i="1" s="1"/>
  <c r="H65" i="1"/>
  <c r="H63" i="1" s="1"/>
  <c r="H71" i="1" s="1"/>
  <c r="F63" i="1"/>
  <c r="F71" i="1" s="1"/>
  <c r="H18" i="1"/>
  <c r="G42" i="1"/>
  <c r="H42" i="1" s="1"/>
  <c r="F41" i="1"/>
  <c r="G41" i="1" s="1"/>
  <c r="H41" i="1" s="1"/>
  <c r="F46" i="1" l="1"/>
  <c r="G46" i="1" s="1"/>
  <c r="F78" i="1"/>
  <c r="F79" i="1"/>
  <c r="G79" i="1" s="1"/>
  <c r="H79" i="1" s="1"/>
  <c r="G78" i="1"/>
  <c r="H78" i="1" s="1"/>
  <c r="H46" i="1"/>
  <c r="G80" i="1" l="1"/>
  <c r="F80" i="1"/>
  <c r="H80" i="1" s="1"/>
</calcChain>
</file>

<file path=xl/sharedStrings.xml><?xml version="1.0" encoding="utf-8"?>
<sst xmlns="http://schemas.openxmlformats.org/spreadsheetml/2006/main" count="110" uniqueCount="108">
  <si>
    <t xml:space="preserve">CONSILIUL JUDEŢEAN SATU MARE    </t>
  </si>
  <si>
    <t>DEVIZ GENERAL
"Creșterea eficientei energetice la clădirea Spital Nou a Spitalului Orășenesc Negresti-Oas, jud. Satu Mare"</t>
  </si>
  <si>
    <t>Nr.Crt.</t>
  </si>
  <si>
    <t xml:space="preserve">Denumirea capitolelor si subcapitolelor de cheltuieli </t>
  </si>
  <si>
    <t>Valoare (fără TVA)</t>
  </si>
  <si>
    <t>TVA(19%)</t>
  </si>
  <si>
    <t>Valoare cu TVA</t>
  </si>
  <si>
    <t>LEI</t>
  </si>
  <si>
    <t xml:space="preserve">CAPITOLUL 1-Cheltuieli pentru obținerea si amenajarea terenului </t>
  </si>
  <si>
    <t>Obținerea terenului</t>
  </si>
  <si>
    <t>Amenajarea terenului</t>
  </si>
  <si>
    <t>Amenajări pentru protecția mediului si aducerea la starea inițială</t>
  </si>
  <si>
    <t>Cheltuieli pentru relocarea/protecția utilităților</t>
  </si>
  <si>
    <t>TOTAL CAPITOLUL 1</t>
  </si>
  <si>
    <t>CAPITOLUL 2 - Cheltuieli pentru asigurarea utilităților necesare funcționării obiectivului</t>
  </si>
  <si>
    <t>Cheltuieli pt asigurarea utilităților nec funcționării obiectivului</t>
  </si>
  <si>
    <t>TOTAL CAPITOLUL 2</t>
  </si>
  <si>
    <t>CAPITOLUL 3 -  Cheltuieli pentru proiectare-si asistenta tehnica</t>
  </si>
  <si>
    <t xml:space="preserve">Studii </t>
  </si>
  <si>
    <t>3.1.1</t>
  </si>
  <si>
    <t>Studii de teren (studiu geotehnic, studiu topografic)</t>
  </si>
  <si>
    <t>3.1.2</t>
  </si>
  <si>
    <t>Raport privind impactul asupra mediului</t>
  </si>
  <si>
    <t>3.1.3</t>
  </si>
  <si>
    <t>Alte studii specifice</t>
  </si>
  <si>
    <t>Documentații suport și cheltuieli pt obt. Avize/acorduri/autorizații</t>
  </si>
  <si>
    <t xml:space="preserve">Expertizarea tehnica </t>
  </si>
  <si>
    <t>Certificarea performantei energetice si auditul energetic</t>
  </si>
  <si>
    <t>Proiectare</t>
  </si>
  <si>
    <t>3.5.1</t>
  </si>
  <si>
    <t>Tema de proiectare</t>
  </si>
  <si>
    <t>3.5.2</t>
  </si>
  <si>
    <t xml:space="preserve">Studiu de prefezabilitate </t>
  </si>
  <si>
    <t>3.5.3</t>
  </si>
  <si>
    <t>Studiu de fezabilitate/Documentație DALI</t>
  </si>
  <si>
    <t>3.5.4</t>
  </si>
  <si>
    <t>Documentații tehnice pt. obt. avizelor/acordurilor/autorizațiilor</t>
  </si>
  <si>
    <t>3.5.5</t>
  </si>
  <si>
    <t>Verificarea tehnica de calitate a proiectului</t>
  </si>
  <si>
    <t>3.5.6</t>
  </si>
  <si>
    <t xml:space="preserve">Proiect tehnic si detalii de execuție </t>
  </si>
  <si>
    <t xml:space="preserve">Organizarea procedurilor de achizitie </t>
  </si>
  <si>
    <t xml:space="preserve">Consultanta </t>
  </si>
  <si>
    <t>3.7.1</t>
  </si>
  <si>
    <t>Management proiect pentru obiectivul de investitii</t>
  </si>
  <si>
    <t>3.7.2</t>
  </si>
  <si>
    <t>Audit financiar</t>
  </si>
  <si>
    <t>Asistenta tehnica</t>
  </si>
  <si>
    <t>3.8.1</t>
  </si>
  <si>
    <t xml:space="preserve">Asistenta tehnica din partea proiectantului </t>
  </si>
  <si>
    <t>3.8.1.1</t>
  </si>
  <si>
    <t>pe perioada de executie a lucrarilor</t>
  </si>
  <si>
    <t>3.8.1.2</t>
  </si>
  <si>
    <t>pentru participarea proiectantului la fazele incluse in programul de control al lucrarilor de executie, avizat de ISC</t>
  </si>
  <si>
    <t>3.8.2</t>
  </si>
  <si>
    <t>Dirigentie de santier</t>
  </si>
  <si>
    <t>TOTAL CAPITOLUL 3</t>
  </si>
  <si>
    <t xml:space="preserve">CAPITOLUL 4 -  Cheltuieli pentru investitia de baza </t>
  </si>
  <si>
    <t xml:space="preserve">Constructii si instalatii </t>
  </si>
  <si>
    <t xml:space="preserve">4.1.1 </t>
  </si>
  <si>
    <t>[0001.1] Rezistenta</t>
  </si>
  <si>
    <t>4.1.2</t>
  </si>
  <si>
    <t>[0001.2] Arhitectura</t>
  </si>
  <si>
    <t>4.1.3</t>
  </si>
  <si>
    <t>[0001.3] Instalatii</t>
  </si>
  <si>
    <t>4.1.4</t>
  </si>
  <si>
    <t>[0001.5] NCS  - Lucrari suplimentare conform ISU/ legaturi temporare inst. tehnico -edilitare</t>
  </si>
  <si>
    <t xml:space="preserve">Montaj utilaje, echipamente tehnologice si functionale </t>
  </si>
  <si>
    <t xml:space="preserve">Utilaje, echipamente tehnologice si funcționale care necesita montaj </t>
  </si>
  <si>
    <t>Utilaje, echipamente tehnologice si funcționale care nu necesita montaj si echipamente de transport</t>
  </si>
  <si>
    <t>Dotări</t>
  </si>
  <si>
    <t>Active necorporale</t>
  </si>
  <si>
    <t>TOTAL CAPITOLUL 4</t>
  </si>
  <si>
    <t xml:space="preserve">CAPITOLUL 5 -  Alte cheltuieli </t>
  </si>
  <si>
    <t>Organizare de șantier</t>
  </si>
  <si>
    <t>5.1.1</t>
  </si>
  <si>
    <t>Lucrări de construcții si instalații aferente organizării de șantier</t>
  </si>
  <si>
    <t>5.1.2</t>
  </si>
  <si>
    <t xml:space="preserve">Cheltuieli conexe organizării de șantier </t>
  </si>
  <si>
    <t xml:space="preserve">Comisioane, cote, taxe, costul creditului </t>
  </si>
  <si>
    <t>5.2.1</t>
  </si>
  <si>
    <t>Comisioane si dobanzile aferente creditele bancii finantatoare</t>
  </si>
  <si>
    <t>5.2.2</t>
  </si>
  <si>
    <t>Cota aferenta ISC pentru controlul calitatii lucrarilor de constructii (0.5%)</t>
  </si>
  <si>
    <t>5.2.3</t>
  </si>
  <si>
    <t>Cota aferenta ISC pentru controlul statului in amenanjarea teritoriului, urbanism si pentru autorizarea lucrarilor de constructii (0.1%)</t>
  </si>
  <si>
    <t>5.2.4</t>
  </si>
  <si>
    <t>Cota aferenta Casei Sociale a Constructorilor -CSC (0.5%)</t>
  </si>
  <si>
    <t>5.2.5</t>
  </si>
  <si>
    <t xml:space="preserve">Taxe pentru acorduri </t>
  </si>
  <si>
    <t>Cheltuieli diverse si neprevăzute</t>
  </si>
  <si>
    <t>Cheltuieli pentru informare si publicitate</t>
  </si>
  <si>
    <t>TOTAL CAPITOLUL 5</t>
  </si>
  <si>
    <t>CAPITOLUL 6 -  Cheltuieli pentru probe tehnologice si teste</t>
  </si>
  <si>
    <t xml:space="preserve">Construcții si instalații </t>
  </si>
  <si>
    <t xml:space="preserve">Montaj utilaje, echipamente tehnologice si funcționale </t>
  </si>
  <si>
    <t>TOTAL CAPITOLUL 6</t>
  </si>
  <si>
    <t xml:space="preserve">CAPITOLUL 7 -  Cheltuielii af. marjei de buget si pentru constituirea rezervei de implementare pentru ajustarea de preț </t>
  </si>
  <si>
    <t>Cheltuielii aferente marjei de buget 25% din (1.2+1.3+1.4+2+3.1+.32.3.3+3.5+3.7+3.8+4+5.11)</t>
  </si>
  <si>
    <t>Cheltuieli pentru constituirea rezervei de implementare pentru ajustarea de preț</t>
  </si>
  <si>
    <t>TOTAL CAPITOLUL 7</t>
  </si>
  <si>
    <t xml:space="preserve">TOTAL GENERAL </t>
  </si>
  <si>
    <t>Din care C+M</t>
  </si>
  <si>
    <r>
      <t xml:space="preserve">            </t>
    </r>
    <r>
      <rPr>
        <b/>
        <sz val="11"/>
        <color theme="1"/>
        <rFont val="Times New Roman"/>
        <family val="1"/>
      </rPr>
      <t xml:space="preserve">PREŞEDINTE,                                                             DIRECTOR EXECUTIV, </t>
    </r>
  </si>
  <si>
    <t>JUDEŢUL SATU MARE                                            la Proiectul de Hotărâre nr. ______/_________</t>
  </si>
  <si>
    <t xml:space="preserve">ROMÂNIA                                                                   ANEXA </t>
  </si>
  <si>
    <t xml:space="preserve">             Pataki Csaba                                                    DIRECŢIA DEZVOLTARE REGIONALĂ</t>
  </si>
  <si>
    <t xml:space="preserve">                                             Ștern Felicia Cristina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</si>
</sst>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name val="Times New Roman"/>
      <family val="1"/>
    </font>
    <font>
      <i/>
      <sz val="10"/>
      <color theme="0" tint="-0.499984740745262"/>
      <name val="Times New Roman"/>
      <family val="1"/>
    </font>
    <font>
      <i/>
      <sz val="11"/>
      <color theme="0" tint="-0.499984740745262"/>
      <name val="Times New Roman"/>
      <family val="1"/>
    </font>
    <font>
      <i/>
      <sz val="11"/>
      <color theme="2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/>
    <xf numFmtId="4" fontId="2" fillId="0" borderId="1" xfId="0" applyNumberFormat="1" applyFont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4" fontId="1" fillId="4" borderId="1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5" fillId="0" borderId="1" xfId="0" applyFont="1" applyBorder="1" applyAlignment="1">
      <alignment vertical="center" wrapText="1"/>
    </xf>
    <xf numFmtId="0" fontId="1" fillId="3" borderId="1" xfId="0" applyFont="1" applyFill="1" applyBorder="1"/>
    <xf numFmtId="0" fontId="8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wrapText="1"/>
    </xf>
    <xf numFmtId="0" fontId="1" fillId="3" borderId="1" xfId="0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6" fillId="2" borderId="3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1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J87"/>
  <sheetViews>
    <sheetView tabSelected="1" workbookViewId="0">
      <selection activeCell="A86" sqref="A86:H86"/>
    </sheetView>
  </sheetViews>
  <sheetFormatPr defaultRowHeight="15" x14ac:dyDescent="0.25"/>
  <cols>
    <col min="1" max="4" width="9.140625" style="3"/>
    <col min="5" max="5" width="14.7109375" style="3" customWidth="1"/>
    <col min="6" max="6" width="15.140625" style="3" customWidth="1"/>
    <col min="7" max="7" width="13.28515625" style="3" customWidth="1"/>
    <col min="8" max="8" width="15.85546875" style="3" customWidth="1"/>
    <col min="9" max="16384" width="9.140625" style="3"/>
  </cols>
  <sheetData>
    <row r="3" spans="1:10" ht="15.75" x14ac:dyDescent="0.25">
      <c r="A3" s="40" t="s">
        <v>105</v>
      </c>
      <c r="B3" s="40"/>
      <c r="C3" s="40"/>
      <c r="D3" s="40"/>
      <c r="E3" s="40"/>
      <c r="F3" s="40"/>
      <c r="G3" s="40"/>
      <c r="H3" s="40"/>
      <c r="I3" s="4"/>
      <c r="J3" s="2"/>
    </row>
    <row r="4" spans="1:10" ht="15.75" x14ac:dyDescent="0.25">
      <c r="A4" s="40" t="s">
        <v>104</v>
      </c>
      <c r="B4" s="40"/>
      <c r="C4" s="40"/>
      <c r="D4" s="40"/>
      <c r="E4" s="40"/>
      <c r="F4" s="40"/>
      <c r="G4" s="40"/>
      <c r="H4" s="40"/>
      <c r="I4" s="4"/>
      <c r="J4" s="2"/>
    </row>
    <row r="5" spans="1:10" ht="15.75" x14ac:dyDescent="0.25">
      <c r="A5" s="4" t="s">
        <v>0</v>
      </c>
      <c r="B5" s="4"/>
      <c r="C5" s="4"/>
      <c r="D5" s="4"/>
      <c r="E5" s="4"/>
      <c r="F5" s="4"/>
      <c r="G5" s="4"/>
      <c r="H5" s="4"/>
      <c r="I5" s="4"/>
      <c r="J5" s="2"/>
    </row>
    <row r="7" spans="1:10" x14ac:dyDescent="0.25">
      <c r="A7" s="25" t="s">
        <v>1</v>
      </c>
      <c r="B7" s="25"/>
      <c r="C7" s="25"/>
      <c r="D7" s="25"/>
      <c r="E7" s="25"/>
      <c r="F7" s="25"/>
      <c r="G7" s="25"/>
      <c r="H7" s="25"/>
    </row>
    <row r="8" spans="1:10" ht="22.5" customHeight="1" x14ac:dyDescent="0.25">
      <c r="A8" s="25"/>
      <c r="B8" s="25"/>
      <c r="C8" s="25"/>
      <c r="D8" s="25"/>
      <c r="E8" s="25"/>
      <c r="F8" s="25"/>
      <c r="G8" s="25"/>
      <c r="H8" s="25"/>
    </row>
    <row r="9" spans="1:10" ht="22.5" customHeight="1" x14ac:dyDescent="0.25">
      <c r="A9" s="23"/>
      <c r="B9" s="23"/>
      <c r="C9" s="23"/>
      <c r="D9" s="23"/>
      <c r="E9" s="23"/>
      <c r="F9" s="23"/>
      <c r="G9" s="23"/>
      <c r="H9" s="23"/>
    </row>
    <row r="10" spans="1:10" ht="30" x14ac:dyDescent="0.25">
      <c r="A10" s="26" t="s">
        <v>2</v>
      </c>
      <c r="B10" s="27" t="s">
        <v>3</v>
      </c>
      <c r="C10" s="27"/>
      <c r="D10" s="27"/>
      <c r="E10" s="27"/>
      <c r="F10" s="6" t="s">
        <v>4</v>
      </c>
      <c r="G10" s="7" t="s">
        <v>5</v>
      </c>
      <c r="H10" s="6" t="s">
        <v>6</v>
      </c>
    </row>
    <row r="11" spans="1:10" x14ac:dyDescent="0.25">
      <c r="A11" s="26"/>
      <c r="B11" s="27"/>
      <c r="C11" s="27"/>
      <c r="D11" s="27"/>
      <c r="E11" s="27"/>
      <c r="F11" s="5" t="s">
        <v>7</v>
      </c>
      <c r="G11" s="5" t="s">
        <v>7</v>
      </c>
      <c r="H11" s="5" t="s">
        <v>7</v>
      </c>
    </row>
    <row r="12" spans="1:10" x14ac:dyDescent="0.25">
      <c r="A12" s="5">
        <v>1</v>
      </c>
      <c r="B12" s="26">
        <v>2</v>
      </c>
      <c r="C12" s="26"/>
      <c r="D12" s="26"/>
      <c r="E12" s="26"/>
      <c r="F12" s="5">
        <v>3</v>
      </c>
      <c r="G12" s="5">
        <v>4</v>
      </c>
      <c r="H12" s="5">
        <v>5</v>
      </c>
    </row>
    <row r="13" spans="1:10" x14ac:dyDescent="0.25">
      <c r="A13" s="8" t="s">
        <v>8</v>
      </c>
      <c r="B13" s="8"/>
      <c r="C13" s="8"/>
      <c r="D13" s="8"/>
      <c r="E13" s="8"/>
      <c r="F13" s="8"/>
      <c r="G13" s="8"/>
      <c r="H13" s="8"/>
    </row>
    <row r="14" spans="1:10" x14ac:dyDescent="0.25">
      <c r="A14" s="7">
        <v>1.1000000000000001</v>
      </c>
      <c r="B14" s="28" t="s">
        <v>9</v>
      </c>
      <c r="C14" s="28"/>
      <c r="D14" s="28"/>
      <c r="E14" s="28"/>
      <c r="F14" s="9">
        <v>0</v>
      </c>
      <c r="G14" s="9">
        <f>F14*0.19</f>
        <v>0</v>
      </c>
      <c r="H14" s="9">
        <f>G14+F14</f>
        <v>0</v>
      </c>
    </row>
    <row r="15" spans="1:10" x14ac:dyDescent="0.25">
      <c r="A15" s="7">
        <v>1.2</v>
      </c>
      <c r="B15" s="28" t="s">
        <v>10</v>
      </c>
      <c r="C15" s="28"/>
      <c r="D15" s="28"/>
      <c r="E15" s="28"/>
      <c r="F15" s="9">
        <v>0</v>
      </c>
      <c r="G15" s="9">
        <f t="shared" ref="G15:G17" si="0">F15*0.19</f>
        <v>0</v>
      </c>
      <c r="H15" s="9">
        <f t="shared" ref="H15:H17" si="1">G15+F15</f>
        <v>0</v>
      </c>
    </row>
    <row r="16" spans="1:10" ht="24" customHeight="1" x14ac:dyDescent="0.25">
      <c r="A16" s="7">
        <v>1.3</v>
      </c>
      <c r="B16" s="29" t="s">
        <v>11</v>
      </c>
      <c r="C16" s="29"/>
      <c r="D16" s="29"/>
      <c r="E16" s="29"/>
      <c r="F16" s="9">
        <v>8000</v>
      </c>
      <c r="G16" s="9">
        <f>ROUND(F16*0.19,2)</f>
        <v>1520</v>
      </c>
      <c r="H16" s="9">
        <f t="shared" si="1"/>
        <v>9520</v>
      </c>
    </row>
    <row r="17" spans="1:8" x14ac:dyDescent="0.25">
      <c r="A17" s="7">
        <v>1.4</v>
      </c>
      <c r="B17" s="24" t="s">
        <v>12</v>
      </c>
      <c r="C17" s="24"/>
      <c r="D17" s="24"/>
      <c r="E17" s="24"/>
      <c r="F17" s="9">
        <v>0</v>
      </c>
      <c r="G17" s="9">
        <f t="shared" si="0"/>
        <v>0</v>
      </c>
      <c r="H17" s="9">
        <f t="shared" si="1"/>
        <v>0</v>
      </c>
    </row>
    <row r="18" spans="1:8" x14ac:dyDescent="0.25">
      <c r="A18" s="30" t="s">
        <v>13</v>
      </c>
      <c r="B18" s="30"/>
      <c r="C18" s="30"/>
      <c r="D18" s="30"/>
      <c r="E18" s="30"/>
      <c r="F18" s="10">
        <f>SUM(F14:F17)</f>
        <v>8000</v>
      </c>
      <c r="G18" s="10">
        <f>SUM(G14:G17)</f>
        <v>1520</v>
      </c>
      <c r="H18" s="10">
        <f>SUM(H14:H17)</f>
        <v>9520</v>
      </c>
    </row>
    <row r="19" spans="1:8" x14ac:dyDescent="0.25">
      <c r="A19" s="8" t="s">
        <v>14</v>
      </c>
      <c r="B19" s="8"/>
      <c r="C19" s="8"/>
      <c r="D19" s="8"/>
      <c r="E19" s="8"/>
      <c r="F19" s="8"/>
      <c r="G19" s="8"/>
      <c r="H19" s="8"/>
    </row>
    <row r="20" spans="1:8" x14ac:dyDescent="0.25">
      <c r="A20" s="7">
        <v>2.1</v>
      </c>
      <c r="B20" s="24" t="s">
        <v>15</v>
      </c>
      <c r="C20" s="24"/>
      <c r="D20" s="24"/>
      <c r="E20" s="24"/>
      <c r="F20" s="9">
        <v>10000</v>
      </c>
      <c r="G20" s="9">
        <f>ROUND(F20*0.19,2)</f>
        <v>1900</v>
      </c>
      <c r="H20" s="9">
        <f t="shared" ref="H20" si="2">G20+F20</f>
        <v>11900</v>
      </c>
    </row>
    <row r="21" spans="1:8" x14ac:dyDescent="0.25">
      <c r="A21" s="30" t="s">
        <v>16</v>
      </c>
      <c r="B21" s="30"/>
      <c r="C21" s="30"/>
      <c r="D21" s="30"/>
      <c r="E21" s="30"/>
      <c r="F21" s="11">
        <f>SUM(F20)</f>
        <v>10000</v>
      </c>
      <c r="G21" s="11">
        <f t="shared" ref="G21:H21" si="3">SUM(G20)</f>
        <v>1900</v>
      </c>
      <c r="H21" s="11">
        <f t="shared" si="3"/>
        <v>11900</v>
      </c>
    </row>
    <row r="22" spans="1:8" x14ac:dyDescent="0.25">
      <c r="A22" s="8" t="s">
        <v>17</v>
      </c>
      <c r="B22" s="8"/>
      <c r="C22" s="8"/>
      <c r="D22" s="8"/>
      <c r="E22" s="8"/>
      <c r="F22" s="8"/>
      <c r="G22" s="8"/>
      <c r="H22" s="8"/>
    </row>
    <row r="23" spans="1:8" x14ac:dyDescent="0.25">
      <c r="A23" s="7">
        <v>3.1</v>
      </c>
      <c r="B23" s="32" t="s">
        <v>18</v>
      </c>
      <c r="C23" s="32"/>
      <c r="D23" s="32"/>
      <c r="E23" s="32"/>
      <c r="F23" s="9">
        <f>SUM(F24:F27)</f>
        <v>0</v>
      </c>
      <c r="G23" s="9">
        <f t="shared" ref="G23:G28" si="4">ROUND(F23*0.19,2)</f>
        <v>0</v>
      </c>
      <c r="H23" s="9">
        <f t="shared" ref="H23:H46" si="5">G23+F23</f>
        <v>0</v>
      </c>
    </row>
    <row r="24" spans="1:8" x14ac:dyDescent="0.25">
      <c r="A24" s="12" t="s">
        <v>19</v>
      </c>
      <c r="B24" s="33" t="s">
        <v>20</v>
      </c>
      <c r="C24" s="33"/>
      <c r="D24" s="33"/>
      <c r="E24" s="33"/>
      <c r="F24" s="13">
        <v>0</v>
      </c>
      <c r="G24" s="13">
        <f t="shared" si="4"/>
        <v>0</v>
      </c>
      <c r="H24" s="13">
        <f t="shared" si="5"/>
        <v>0</v>
      </c>
    </row>
    <row r="25" spans="1:8" x14ac:dyDescent="0.25">
      <c r="A25" s="12" t="s">
        <v>21</v>
      </c>
      <c r="B25" s="34" t="s">
        <v>22</v>
      </c>
      <c r="C25" s="34"/>
      <c r="D25" s="34"/>
      <c r="E25" s="34"/>
      <c r="F25" s="13">
        <v>0</v>
      </c>
      <c r="G25" s="13">
        <f t="shared" si="4"/>
        <v>0</v>
      </c>
      <c r="H25" s="13">
        <f t="shared" si="5"/>
        <v>0</v>
      </c>
    </row>
    <row r="26" spans="1:8" x14ac:dyDescent="0.25">
      <c r="A26" s="12" t="s">
        <v>23</v>
      </c>
      <c r="B26" s="34" t="s">
        <v>24</v>
      </c>
      <c r="C26" s="34"/>
      <c r="D26" s="34"/>
      <c r="E26" s="34"/>
      <c r="F26" s="13">
        <v>0</v>
      </c>
      <c r="G26" s="13">
        <f t="shared" si="4"/>
        <v>0</v>
      </c>
      <c r="H26" s="13">
        <f t="shared" si="5"/>
        <v>0</v>
      </c>
    </row>
    <row r="27" spans="1:8" ht="29.25" customHeight="1" x14ac:dyDescent="0.25">
      <c r="A27" s="7">
        <v>3.2</v>
      </c>
      <c r="B27" s="35" t="s">
        <v>25</v>
      </c>
      <c r="C27" s="35"/>
      <c r="D27" s="35"/>
      <c r="E27" s="35"/>
      <c r="F27" s="9">
        <v>0</v>
      </c>
      <c r="G27" s="9">
        <f t="shared" si="4"/>
        <v>0</v>
      </c>
      <c r="H27" s="9">
        <f t="shared" si="5"/>
        <v>0</v>
      </c>
    </row>
    <row r="28" spans="1:8" x14ac:dyDescent="0.25">
      <c r="A28" s="7">
        <v>3.3</v>
      </c>
      <c r="B28" s="36" t="s">
        <v>26</v>
      </c>
      <c r="C28" s="36"/>
      <c r="D28" s="36"/>
      <c r="E28" s="36"/>
      <c r="F28" s="9">
        <v>0</v>
      </c>
      <c r="G28" s="9">
        <f t="shared" si="4"/>
        <v>0</v>
      </c>
      <c r="H28" s="9">
        <f t="shared" si="5"/>
        <v>0</v>
      </c>
    </row>
    <row r="29" spans="1:8" ht="30" customHeight="1" x14ac:dyDescent="0.25">
      <c r="A29" s="7">
        <v>3.4</v>
      </c>
      <c r="B29" s="35" t="s">
        <v>27</v>
      </c>
      <c r="C29" s="35"/>
      <c r="D29" s="35"/>
      <c r="E29" s="35"/>
      <c r="F29" s="9">
        <v>3202.5</v>
      </c>
      <c r="G29" s="9">
        <f>ROUND(F29*0.19,2)</f>
        <v>608.48</v>
      </c>
      <c r="H29" s="9">
        <f t="shared" si="5"/>
        <v>3810.98</v>
      </c>
    </row>
    <row r="30" spans="1:8" x14ac:dyDescent="0.25">
      <c r="A30" s="7">
        <v>3.5</v>
      </c>
      <c r="B30" s="35" t="s">
        <v>28</v>
      </c>
      <c r="C30" s="35"/>
      <c r="D30" s="35"/>
      <c r="E30" s="35"/>
      <c r="F30" s="9">
        <f>SUM(F31:F36)</f>
        <v>916500</v>
      </c>
      <c r="G30" s="9">
        <f t="shared" ref="G30:G46" si="6">ROUND(F30*0.19,2)</f>
        <v>174135</v>
      </c>
      <c r="H30" s="9">
        <f t="shared" si="5"/>
        <v>1090635</v>
      </c>
    </row>
    <row r="31" spans="1:8" x14ac:dyDescent="0.25">
      <c r="A31" s="14" t="s">
        <v>29</v>
      </c>
      <c r="B31" s="31" t="s">
        <v>30</v>
      </c>
      <c r="C31" s="31"/>
      <c r="D31" s="31"/>
      <c r="E31" s="31"/>
      <c r="F31" s="15">
        <v>0</v>
      </c>
      <c r="G31" s="15">
        <f t="shared" si="6"/>
        <v>0</v>
      </c>
      <c r="H31" s="15">
        <f t="shared" si="5"/>
        <v>0</v>
      </c>
    </row>
    <row r="32" spans="1:8" x14ac:dyDescent="0.25">
      <c r="A32" s="14" t="s">
        <v>31</v>
      </c>
      <c r="B32" s="31" t="s">
        <v>32</v>
      </c>
      <c r="C32" s="31"/>
      <c r="D32" s="31"/>
      <c r="E32" s="31"/>
      <c r="F32" s="15">
        <v>0</v>
      </c>
      <c r="G32" s="15">
        <f t="shared" si="6"/>
        <v>0</v>
      </c>
      <c r="H32" s="15">
        <f t="shared" si="5"/>
        <v>0</v>
      </c>
    </row>
    <row r="33" spans="1:8" x14ac:dyDescent="0.25">
      <c r="A33" s="14" t="s">
        <v>33</v>
      </c>
      <c r="B33" s="31" t="s">
        <v>34</v>
      </c>
      <c r="C33" s="31"/>
      <c r="D33" s="31"/>
      <c r="E33" s="31"/>
      <c r="F33" s="15">
        <v>0</v>
      </c>
      <c r="G33" s="15">
        <f t="shared" si="6"/>
        <v>0</v>
      </c>
      <c r="H33" s="15">
        <f t="shared" si="5"/>
        <v>0</v>
      </c>
    </row>
    <row r="34" spans="1:8" x14ac:dyDescent="0.25">
      <c r="A34" s="14" t="s">
        <v>35</v>
      </c>
      <c r="B34" s="31" t="s">
        <v>36</v>
      </c>
      <c r="C34" s="31"/>
      <c r="D34" s="31"/>
      <c r="E34" s="31"/>
      <c r="F34" s="15">
        <f>261173.25-3202.5+13800</f>
        <v>271770.75</v>
      </c>
      <c r="G34" s="15">
        <f t="shared" si="6"/>
        <v>51636.44</v>
      </c>
      <c r="H34" s="15">
        <f t="shared" si="5"/>
        <v>323407.19</v>
      </c>
    </row>
    <row r="35" spans="1:8" x14ac:dyDescent="0.25">
      <c r="A35" s="14" t="s">
        <v>37</v>
      </c>
      <c r="B35" s="31" t="s">
        <v>38</v>
      </c>
      <c r="C35" s="31"/>
      <c r="D35" s="31"/>
      <c r="E35" s="31"/>
      <c r="F35" s="15">
        <v>59800</v>
      </c>
      <c r="G35" s="15">
        <f t="shared" si="6"/>
        <v>11362</v>
      </c>
      <c r="H35" s="15">
        <f t="shared" si="5"/>
        <v>71162</v>
      </c>
    </row>
    <row r="36" spans="1:8" x14ac:dyDescent="0.25">
      <c r="A36" s="14" t="s">
        <v>39</v>
      </c>
      <c r="B36" s="31" t="s">
        <v>40</v>
      </c>
      <c r="C36" s="31"/>
      <c r="D36" s="31"/>
      <c r="E36" s="31"/>
      <c r="F36" s="15">
        <v>584929.25</v>
      </c>
      <c r="G36" s="15">
        <f t="shared" si="6"/>
        <v>111136.56</v>
      </c>
      <c r="H36" s="15">
        <f t="shared" si="5"/>
        <v>696065.81</v>
      </c>
    </row>
    <row r="37" spans="1:8" x14ac:dyDescent="0.25">
      <c r="A37" s="7">
        <v>3.6</v>
      </c>
      <c r="B37" s="36" t="s">
        <v>41</v>
      </c>
      <c r="C37" s="36"/>
      <c r="D37" s="36"/>
      <c r="E37" s="36"/>
      <c r="F37" s="9">
        <v>0</v>
      </c>
      <c r="G37" s="9">
        <f t="shared" si="6"/>
        <v>0</v>
      </c>
      <c r="H37" s="9">
        <f t="shared" si="5"/>
        <v>0</v>
      </c>
    </row>
    <row r="38" spans="1:8" x14ac:dyDescent="0.25">
      <c r="A38" s="7">
        <v>3.7</v>
      </c>
      <c r="B38" s="35" t="s">
        <v>42</v>
      </c>
      <c r="C38" s="35"/>
      <c r="D38" s="35"/>
      <c r="E38" s="35"/>
      <c r="F38" s="9">
        <f>SUM(F39:F40)</f>
        <v>0</v>
      </c>
      <c r="G38" s="9">
        <f t="shared" si="6"/>
        <v>0</v>
      </c>
      <c r="H38" s="9">
        <f t="shared" si="5"/>
        <v>0</v>
      </c>
    </row>
    <row r="39" spans="1:8" ht="32.25" customHeight="1" x14ac:dyDescent="0.25">
      <c r="A39" s="14" t="s">
        <v>43</v>
      </c>
      <c r="B39" s="31" t="s">
        <v>44</v>
      </c>
      <c r="C39" s="31"/>
      <c r="D39" s="31"/>
      <c r="E39" s="31"/>
      <c r="F39" s="15">
        <v>0</v>
      </c>
      <c r="G39" s="15">
        <f t="shared" si="6"/>
        <v>0</v>
      </c>
      <c r="H39" s="15">
        <f t="shared" si="5"/>
        <v>0</v>
      </c>
    </row>
    <row r="40" spans="1:8" x14ac:dyDescent="0.25">
      <c r="A40" s="14" t="s">
        <v>45</v>
      </c>
      <c r="B40" s="31" t="s">
        <v>46</v>
      </c>
      <c r="C40" s="31"/>
      <c r="D40" s="31"/>
      <c r="E40" s="31"/>
      <c r="F40" s="15">
        <v>0</v>
      </c>
      <c r="G40" s="15">
        <f t="shared" si="6"/>
        <v>0</v>
      </c>
      <c r="H40" s="15">
        <f t="shared" si="5"/>
        <v>0</v>
      </c>
    </row>
    <row r="41" spans="1:8" x14ac:dyDescent="0.25">
      <c r="A41" s="7">
        <v>3.8</v>
      </c>
      <c r="B41" s="35" t="s">
        <v>47</v>
      </c>
      <c r="C41" s="35"/>
      <c r="D41" s="35"/>
      <c r="E41" s="35"/>
      <c r="F41" s="9">
        <f>F42+F45</f>
        <v>164500</v>
      </c>
      <c r="G41" s="9">
        <f t="shared" si="6"/>
        <v>31255</v>
      </c>
      <c r="H41" s="9">
        <f t="shared" si="5"/>
        <v>195755</v>
      </c>
    </row>
    <row r="42" spans="1:8" x14ac:dyDescent="0.25">
      <c r="A42" s="14" t="s">
        <v>48</v>
      </c>
      <c r="B42" s="31" t="s">
        <v>49</v>
      </c>
      <c r="C42" s="31"/>
      <c r="D42" s="31"/>
      <c r="E42" s="31"/>
      <c r="F42" s="15">
        <f>SUM(F43:F44)</f>
        <v>74500</v>
      </c>
      <c r="G42" s="15">
        <f t="shared" si="6"/>
        <v>14155</v>
      </c>
      <c r="H42" s="15">
        <f t="shared" si="5"/>
        <v>88655</v>
      </c>
    </row>
    <row r="43" spans="1:8" x14ac:dyDescent="0.25">
      <c r="A43" s="16" t="s">
        <v>50</v>
      </c>
      <c r="B43" s="37" t="s">
        <v>51</v>
      </c>
      <c r="C43" s="37"/>
      <c r="D43" s="37"/>
      <c r="E43" s="37"/>
      <c r="F43" s="17">
        <f>74500/2</f>
        <v>37250</v>
      </c>
      <c r="G43" s="17">
        <f t="shared" si="6"/>
        <v>7077.5</v>
      </c>
      <c r="H43" s="17">
        <f t="shared" si="5"/>
        <v>44327.5</v>
      </c>
    </row>
    <row r="44" spans="1:8" ht="42" customHeight="1" x14ac:dyDescent="0.25">
      <c r="A44" s="16" t="s">
        <v>52</v>
      </c>
      <c r="B44" s="37" t="s">
        <v>53</v>
      </c>
      <c r="C44" s="37"/>
      <c r="D44" s="37"/>
      <c r="E44" s="37"/>
      <c r="F44" s="17">
        <f>74500/2</f>
        <v>37250</v>
      </c>
      <c r="G44" s="17">
        <f t="shared" si="6"/>
        <v>7077.5</v>
      </c>
      <c r="H44" s="17">
        <f t="shared" si="5"/>
        <v>44327.5</v>
      </c>
    </row>
    <row r="45" spans="1:8" x14ac:dyDescent="0.25">
      <c r="A45" s="14" t="s">
        <v>54</v>
      </c>
      <c r="B45" s="31" t="s">
        <v>55</v>
      </c>
      <c r="C45" s="31"/>
      <c r="D45" s="31"/>
      <c r="E45" s="31"/>
      <c r="F45" s="17">
        <v>90000</v>
      </c>
      <c r="G45" s="17">
        <f t="shared" si="6"/>
        <v>17100</v>
      </c>
      <c r="H45" s="17">
        <f t="shared" si="5"/>
        <v>107100</v>
      </c>
    </row>
    <row r="46" spans="1:8" x14ac:dyDescent="0.25">
      <c r="A46" s="38" t="s">
        <v>56</v>
      </c>
      <c r="B46" s="38"/>
      <c r="C46" s="38"/>
      <c r="D46" s="38"/>
      <c r="E46" s="38"/>
      <c r="F46" s="11">
        <f>F23+F27+F28+F29+F30+F37+F38+F41</f>
        <v>1084202.5</v>
      </c>
      <c r="G46" s="11">
        <f t="shared" si="6"/>
        <v>205998.48</v>
      </c>
      <c r="H46" s="11">
        <f t="shared" si="5"/>
        <v>1290200.98</v>
      </c>
    </row>
    <row r="47" spans="1:8" x14ac:dyDescent="0.25">
      <c r="A47" s="18" t="s">
        <v>57</v>
      </c>
      <c r="B47" s="19"/>
      <c r="C47" s="19"/>
      <c r="D47" s="19"/>
      <c r="E47" s="19"/>
      <c r="F47" s="19"/>
      <c r="G47" s="19"/>
      <c r="H47" s="20"/>
    </row>
    <row r="48" spans="1:8" x14ac:dyDescent="0.25">
      <c r="A48" s="7">
        <v>4.0999999999999996</v>
      </c>
      <c r="B48" s="32" t="s">
        <v>58</v>
      </c>
      <c r="C48" s="32"/>
      <c r="D48" s="32"/>
      <c r="E48" s="32"/>
      <c r="F48" s="9">
        <f>SUM(F49:F52)</f>
        <v>28377468</v>
      </c>
      <c r="G48" s="9">
        <f t="shared" ref="G48:G57" si="7">ROUND(F48*0.19,2)</f>
        <v>5391718.9199999999</v>
      </c>
      <c r="H48" s="9">
        <f t="shared" ref="H48:H57" si="8">G48+F48</f>
        <v>33769186.920000002</v>
      </c>
    </row>
    <row r="49" spans="1:8" x14ac:dyDescent="0.25">
      <c r="A49" s="14" t="s">
        <v>59</v>
      </c>
      <c r="B49" s="31" t="s">
        <v>60</v>
      </c>
      <c r="C49" s="31"/>
      <c r="D49" s="31"/>
      <c r="E49" s="31"/>
      <c r="F49" s="15">
        <v>1922788.97</v>
      </c>
      <c r="G49" s="15">
        <f t="shared" si="7"/>
        <v>365329.9</v>
      </c>
      <c r="H49" s="15">
        <f t="shared" si="8"/>
        <v>2288118.87</v>
      </c>
    </row>
    <row r="50" spans="1:8" x14ac:dyDescent="0.25">
      <c r="A50" s="14" t="s">
        <v>61</v>
      </c>
      <c r="B50" s="31" t="s">
        <v>62</v>
      </c>
      <c r="C50" s="31"/>
      <c r="D50" s="31"/>
      <c r="E50" s="31"/>
      <c r="F50" s="15">
        <v>12062839.310000001</v>
      </c>
      <c r="G50" s="15">
        <f t="shared" si="7"/>
        <v>2291939.4700000002</v>
      </c>
      <c r="H50" s="15">
        <f t="shared" si="8"/>
        <v>14354778.780000001</v>
      </c>
    </row>
    <row r="51" spans="1:8" x14ac:dyDescent="0.25">
      <c r="A51" s="14" t="s">
        <v>63</v>
      </c>
      <c r="B51" s="31" t="s">
        <v>64</v>
      </c>
      <c r="C51" s="31"/>
      <c r="D51" s="31"/>
      <c r="E51" s="31"/>
      <c r="F51" s="15">
        <v>11209422.439999999</v>
      </c>
      <c r="G51" s="15">
        <f t="shared" si="7"/>
        <v>2129790.2599999998</v>
      </c>
      <c r="H51" s="15">
        <f t="shared" si="8"/>
        <v>13339212.699999999</v>
      </c>
    </row>
    <row r="52" spans="1:8" ht="29.25" customHeight="1" x14ac:dyDescent="0.25">
      <c r="A52" s="14" t="s">
        <v>65</v>
      </c>
      <c r="B52" s="31" t="s">
        <v>66</v>
      </c>
      <c r="C52" s="31"/>
      <c r="D52" s="31"/>
      <c r="E52" s="31"/>
      <c r="F52" s="15">
        <v>3182417.28</v>
      </c>
      <c r="G52" s="15">
        <f t="shared" si="7"/>
        <v>604659.28</v>
      </c>
      <c r="H52" s="15">
        <f t="shared" si="8"/>
        <v>3787076.5599999996</v>
      </c>
    </row>
    <row r="53" spans="1:8" ht="28.5" customHeight="1" x14ac:dyDescent="0.25">
      <c r="A53" s="7">
        <v>4.2</v>
      </c>
      <c r="B53" s="35" t="s">
        <v>67</v>
      </c>
      <c r="C53" s="35"/>
      <c r="D53" s="35"/>
      <c r="E53" s="35"/>
      <c r="F53" s="9">
        <v>0</v>
      </c>
      <c r="G53" s="9">
        <f t="shared" si="7"/>
        <v>0</v>
      </c>
      <c r="H53" s="9">
        <f t="shared" si="8"/>
        <v>0</v>
      </c>
    </row>
    <row r="54" spans="1:8" x14ac:dyDescent="0.25">
      <c r="A54" s="7">
        <v>4.3</v>
      </c>
      <c r="B54" s="35" t="s">
        <v>68</v>
      </c>
      <c r="C54" s="35"/>
      <c r="D54" s="35"/>
      <c r="E54" s="35"/>
      <c r="F54" s="9">
        <v>6505300</v>
      </c>
      <c r="G54" s="9">
        <f t="shared" si="7"/>
        <v>1236007</v>
      </c>
      <c r="H54" s="9">
        <f t="shared" si="8"/>
        <v>7741307</v>
      </c>
    </row>
    <row r="55" spans="1:8" x14ac:dyDescent="0.25">
      <c r="A55" s="7">
        <v>4.4000000000000004</v>
      </c>
      <c r="B55" s="35" t="s">
        <v>69</v>
      </c>
      <c r="C55" s="35"/>
      <c r="D55" s="35"/>
      <c r="E55" s="35"/>
      <c r="F55" s="9">
        <v>0</v>
      </c>
      <c r="G55" s="9">
        <f t="shared" si="7"/>
        <v>0</v>
      </c>
      <c r="H55" s="9">
        <f t="shared" si="8"/>
        <v>0</v>
      </c>
    </row>
    <row r="56" spans="1:8" x14ac:dyDescent="0.25">
      <c r="A56" s="7">
        <v>4.5</v>
      </c>
      <c r="B56" s="32" t="s">
        <v>70</v>
      </c>
      <c r="C56" s="32"/>
      <c r="D56" s="32"/>
      <c r="E56" s="32"/>
      <c r="F56" s="9">
        <v>0</v>
      </c>
      <c r="G56" s="9">
        <f t="shared" si="7"/>
        <v>0</v>
      </c>
      <c r="H56" s="9">
        <f t="shared" si="8"/>
        <v>0</v>
      </c>
    </row>
    <row r="57" spans="1:8" x14ac:dyDescent="0.25">
      <c r="A57" s="7">
        <v>4.5999999999999996</v>
      </c>
      <c r="B57" s="32" t="s">
        <v>71</v>
      </c>
      <c r="C57" s="32"/>
      <c r="D57" s="32"/>
      <c r="E57" s="32"/>
      <c r="F57" s="9">
        <v>0</v>
      </c>
      <c r="G57" s="9">
        <f t="shared" si="7"/>
        <v>0</v>
      </c>
      <c r="H57" s="9">
        <f t="shared" si="8"/>
        <v>0</v>
      </c>
    </row>
    <row r="58" spans="1:8" x14ac:dyDescent="0.25">
      <c r="A58" s="38" t="s">
        <v>72</v>
      </c>
      <c r="B58" s="38"/>
      <c r="C58" s="38"/>
      <c r="D58" s="38"/>
      <c r="E58" s="38"/>
      <c r="F58" s="11">
        <f>SUM(F53:F57)+F48</f>
        <v>34882768</v>
      </c>
      <c r="G58" s="11">
        <f t="shared" ref="G58" si="9">SUM(G53:G57)+G48</f>
        <v>6627725.9199999999</v>
      </c>
      <c r="H58" s="11">
        <f t="shared" ref="H58" si="10">SUM(H53:H57)+H48</f>
        <v>41510493.920000002</v>
      </c>
    </row>
    <row r="59" spans="1:8" x14ac:dyDescent="0.25">
      <c r="A59" s="18" t="s">
        <v>73</v>
      </c>
      <c r="B59" s="19"/>
      <c r="C59" s="19"/>
      <c r="D59" s="19"/>
      <c r="E59" s="19"/>
      <c r="F59" s="19"/>
      <c r="G59" s="19"/>
      <c r="H59" s="20"/>
    </row>
    <row r="60" spans="1:8" x14ac:dyDescent="0.25">
      <c r="A60" s="7">
        <v>5.0999999999999996</v>
      </c>
      <c r="B60" s="32" t="s">
        <v>74</v>
      </c>
      <c r="C60" s="32"/>
      <c r="D60" s="32"/>
      <c r="E60" s="32"/>
      <c r="F60" s="9">
        <f>SUM(F61:F62)</f>
        <v>279806.43</v>
      </c>
      <c r="G60" s="9">
        <f>SUM(G61:G62)</f>
        <v>53163.22</v>
      </c>
      <c r="H60" s="9">
        <f t="shared" ref="H60" si="11">SUM(H61:H62)</f>
        <v>332969.65000000002</v>
      </c>
    </row>
    <row r="61" spans="1:8" x14ac:dyDescent="0.25">
      <c r="A61" s="14" t="s">
        <v>75</v>
      </c>
      <c r="B61" s="31" t="s">
        <v>76</v>
      </c>
      <c r="C61" s="31"/>
      <c r="D61" s="31"/>
      <c r="E61" s="31"/>
      <c r="F61" s="15">
        <v>279806.43</v>
      </c>
      <c r="G61" s="15">
        <f t="shared" ref="G61:G70" si="12">ROUND(F61*0.19,2)</f>
        <v>53163.22</v>
      </c>
      <c r="H61" s="15">
        <f t="shared" ref="H61:H70" si="13">G61+F61</f>
        <v>332969.65000000002</v>
      </c>
    </row>
    <row r="62" spans="1:8" x14ac:dyDescent="0.25">
      <c r="A62" s="14" t="s">
        <v>77</v>
      </c>
      <c r="B62" s="31" t="s">
        <v>78</v>
      </c>
      <c r="C62" s="31"/>
      <c r="D62" s="31"/>
      <c r="E62" s="31"/>
      <c r="F62" s="15">
        <v>0</v>
      </c>
      <c r="G62" s="15">
        <f t="shared" si="12"/>
        <v>0</v>
      </c>
      <c r="H62" s="15">
        <f t="shared" si="13"/>
        <v>0</v>
      </c>
    </row>
    <row r="63" spans="1:8" x14ac:dyDescent="0.25">
      <c r="A63" s="7">
        <v>5.2</v>
      </c>
      <c r="B63" s="32" t="s">
        <v>79</v>
      </c>
      <c r="C63" s="32"/>
      <c r="D63" s="32"/>
      <c r="E63" s="32"/>
      <c r="F63" s="9">
        <f>SUM(F64:F68)</f>
        <v>315428.01873000001</v>
      </c>
      <c r="G63" s="9">
        <f>SUM(G64:G68)</f>
        <v>0</v>
      </c>
      <c r="H63" s="9">
        <f t="shared" ref="H63" si="14">SUM(H64:H68)</f>
        <v>315428.01873000001</v>
      </c>
    </row>
    <row r="64" spans="1:8" x14ac:dyDescent="0.25">
      <c r="A64" s="14" t="s">
        <v>80</v>
      </c>
      <c r="B64" s="31" t="s">
        <v>81</v>
      </c>
      <c r="C64" s="31"/>
      <c r="D64" s="31"/>
      <c r="E64" s="31"/>
      <c r="F64" s="15">
        <v>0</v>
      </c>
      <c r="G64" s="15">
        <f t="shared" si="12"/>
        <v>0</v>
      </c>
      <c r="H64" s="15">
        <f t="shared" si="13"/>
        <v>0</v>
      </c>
    </row>
    <row r="65" spans="1:8" x14ac:dyDescent="0.25">
      <c r="A65" s="14" t="s">
        <v>82</v>
      </c>
      <c r="B65" s="31" t="s">
        <v>83</v>
      </c>
      <c r="C65" s="31"/>
      <c r="D65" s="31"/>
      <c r="E65" s="31"/>
      <c r="F65" s="15">
        <f>(F81)*0.005</f>
        <v>143376.37215000001</v>
      </c>
      <c r="G65" s="15">
        <v>0</v>
      </c>
      <c r="H65" s="15">
        <f t="shared" si="13"/>
        <v>143376.37215000001</v>
      </c>
    </row>
    <row r="66" spans="1:8" ht="45.75" customHeight="1" x14ac:dyDescent="0.25">
      <c r="A66" s="14" t="s">
        <v>84</v>
      </c>
      <c r="B66" s="31" t="s">
        <v>85</v>
      </c>
      <c r="C66" s="31"/>
      <c r="D66" s="31"/>
      <c r="E66" s="31"/>
      <c r="F66" s="15">
        <f>(F81)*0.001</f>
        <v>28675.274430000001</v>
      </c>
      <c r="G66" s="15">
        <v>0</v>
      </c>
      <c r="H66" s="15">
        <f t="shared" si="13"/>
        <v>28675.274430000001</v>
      </c>
    </row>
    <row r="67" spans="1:8" ht="30.75" customHeight="1" x14ac:dyDescent="0.25">
      <c r="A67" s="14" t="s">
        <v>86</v>
      </c>
      <c r="B67" s="31" t="s">
        <v>87</v>
      </c>
      <c r="C67" s="31"/>
      <c r="D67" s="31"/>
      <c r="E67" s="31"/>
      <c r="F67" s="15">
        <f>F81*0.005</f>
        <v>143376.37215000001</v>
      </c>
      <c r="G67" s="15">
        <v>0</v>
      </c>
      <c r="H67" s="15">
        <f t="shared" si="13"/>
        <v>143376.37215000001</v>
      </c>
    </row>
    <row r="68" spans="1:8" x14ac:dyDescent="0.25">
      <c r="A68" s="14" t="s">
        <v>88</v>
      </c>
      <c r="B68" s="31" t="s">
        <v>89</v>
      </c>
      <c r="C68" s="31"/>
      <c r="D68" s="31"/>
      <c r="E68" s="31"/>
      <c r="F68" s="15">
        <v>0</v>
      </c>
      <c r="G68" s="15">
        <f t="shared" si="12"/>
        <v>0</v>
      </c>
      <c r="H68" s="15">
        <f t="shared" si="13"/>
        <v>0</v>
      </c>
    </row>
    <row r="69" spans="1:8" x14ac:dyDescent="0.25">
      <c r="A69" s="7">
        <v>5.3</v>
      </c>
      <c r="B69" s="32" t="s">
        <v>90</v>
      </c>
      <c r="C69" s="32"/>
      <c r="D69" s="32"/>
      <c r="E69" s="32"/>
      <c r="F69" s="9">
        <f>3401417.73</f>
        <v>3401417.73</v>
      </c>
      <c r="G69" s="9">
        <f t="shared" si="12"/>
        <v>646269.37</v>
      </c>
      <c r="H69" s="9">
        <f t="shared" si="13"/>
        <v>4047687.1</v>
      </c>
    </row>
    <row r="70" spans="1:8" x14ac:dyDescent="0.25">
      <c r="A70" s="7">
        <v>5.4</v>
      </c>
      <c r="B70" s="32" t="s">
        <v>91</v>
      </c>
      <c r="C70" s="32"/>
      <c r="D70" s="32"/>
      <c r="E70" s="32"/>
      <c r="F70" s="9">
        <v>15000</v>
      </c>
      <c r="G70" s="9">
        <f t="shared" si="12"/>
        <v>2850</v>
      </c>
      <c r="H70" s="9">
        <f t="shared" si="13"/>
        <v>17850</v>
      </c>
    </row>
    <row r="71" spans="1:8" x14ac:dyDescent="0.25">
      <c r="A71" s="38" t="s">
        <v>92</v>
      </c>
      <c r="B71" s="38"/>
      <c r="C71" s="38"/>
      <c r="D71" s="38"/>
      <c r="E71" s="38"/>
      <c r="F71" s="10">
        <f>F60+F63+F69+F70</f>
        <v>4011652.1787299998</v>
      </c>
      <c r="G71" s="10">
        <f t="shared" ref="G71:H71" si="15">G60+G63+G69+G70</f>
        <v>702282.59</v>
      </c>
      <c r="H71" s="10">
        <f t="shared" si="15"/>
        <v>4713934.7687299997</v>
      </c>
    </row>
    <row r="72" spans="1:8" x14ac:dyDescent="0.25">
      <c r="A72" s="18" t="s">
        <v>93</v>
      </c>
      <c r="B72" s="19"/>
      <c r="C72" s="19"/>
      <c r="D72" s="19"/>
      <c r="E72" s="19"/>
      <c r="F72" s="19"/>
      <c r="G72" s="19"/>
      <c r="H72" s="20"/>
    </row>
    <row r="73" spans="1:8" x14ac:dyDescent="0.25">
      <c r="A73" s="7">
        <v>6.1</v>
      </c>
      <c r="B73" s="32" t="s">
        <v>94</v>
      </c>
      <c r="C73" s="32"/>
      <c r="D73" s="32"/>
      <c r="E73" s="32"/>
      <c r="F73" s="9">
        <v>0</v>
      </c>
      <c r="G73" s="9">
        <f t="shared" ref="G73:G75" si="16">F73*0.19</f>
        <v>0</v>
      </c>
      <c r="H73" s="9">
        <f t="shared" ref="H73:H75" si="17">G73+F73</f>
        <v>0</v>
      </c>
    </row>
    <row r="74" spans="1:8" ht="27" customHeight="1" x14ac:dyDescent="0.25">
      <c r="A74" s="7">
        <v>6.2</v>
      </c>
      <c r="B74" s="35" t="s">
        <v>95</v>
      </c>
      <c r="C74" s="35"/>
      <c r="D74" s="35"/>
      <c r="E74" s="35"/>
      <c r="F74" s="9">
        <v>0</v>
      </c>
      <c r="G74" s="9">
        <f t="shared" si="16"/>
        <v>0</v>
      </c>
      <c r="H74" s="9">
        <f t="shared" si="17"/>
        <v>0</v>
      </c>
    </row>
    <row r="75" spans="1:8" x14ac:dyDescent="0.25">
      <c r="A75" s="38" t="s">
        <v>96</v>
      </c>
      <c r="B75" s="38"/>
      <c r="C75" s="38"/>
      <c r="D75" s="38"/>
      <c r="E75" s="38"/>
      <c r="F75" s="11">
        <f>SUM(F73:F74)</f>
        <v>0</v>
      </c>
      <c r="G75" s="11">
        <f t="shared" si="16"/>
        <v>0</v>
      </c>
      <c r="H75" s="11">
        <f t="shared" si="17"/>
        <v>0</v>
      </c>
    </row>
    <row r="76" spans="1:8" ht="31.5" customHeight="1" x14ac:dyDescent="0.25">
      <c r="A76" s="41" t="s">
        <v>97</v>
      </c>
      <c r="B76" s="42"/>
      <c r="C76" s="42"/>
      <c r="D76" s="42"/>
      <c r="E76" s="42"/>
      <c r="F76" s="42"/>
      <c r="G76" s="42"/>
      <c r="H76" s="43"/>
    </row>
    <row r="77" spans="1:8" ht="30" customHeight="1" x14ac:dyDescent="0.25">
      <c r="A77" s="7">
        <v>7.1</v>
      </c>
      <c r="B77" s="32" t="s">
        <v>98</v>
      </c>
      <c r="C77" s="32"/>
      <c r="D77" s="32"/>
      <c r="E77" s="32"/>
      <c r="F77" s="9">
        <v>0</v>
      </c>
      <c r="G77" s="9">
        <f t="shared" ref="G77:G79" si="18">F77*0.19</f>
        <v>0</v>
      </c>
      <c r="H77" s="9">
        <f t="shared" ref="H77:H79" si="19">G77+F77</f>
        <v>0</v>
      </c>
    </row>
    <row r="78" spans="1:8" ht="27.75" customHeight="1" x14ac:dyDescent="0.25">
      <c r="A78" s="7">
        <v>7.2</v>
      </c>
      <c r="B78" s="35" t="s">
        <v>99</v>
      </c>
      <c r="C78" s="35"/>
      <c r="D78" s="35"/>
      <c r="E78" s="35"/>
      <c r="F78" s="9">
        <f>(F15+F16+F17+F21+F23+F27+F28+F30+F38+F41+F58+F61)*0.15</f>
        <v>5439236.1645</v>
      </c>
      <c r="G78" s="9">
        <f t="shared" ref="G78" si="20">ROUND(F78*0.19,2)</f>
        <v>1033454.87</v>
      </c>
      <c r="H78" s="9">
        <f t="shared" si="19"/>
        <v>6472691.0345000001</v>
      </c>
    </row>
    <row r="79" spans="1:8" x14ac:dyDescent="0.25">
      <c r="A79" s="38" t="s">
        <v>100</v>
      </c>
      <c r="B79" s="38"/>
      <c r="C79" s="38"/>
      <c r="D79" s="38"/>
      <c r="E79" s="38"/>
      <c r="F79" s="11">
        <f>SUM(F77:F78)</f>
        <v>5439236.1645</v>
      </c>
      <c r="G79" s="11">
        <f t="shared" si="18"/>
        <v>1033454.871255</v>
      </c>
      <c r="H79" s="11">
        <f t="shared" si="19"/>
        <v>6472691.0357550001</v>
      </c>
    </row>
    <row r="80" spans="1:8" x14ac:dyDescent="0.25">
      <c r="A80" s="45" t="s">
        <v>101</v>
      </c>
      <c r="B80" s="45"/>
      <c r="C80" s="45"/>
      <c r="D80" s="45"/>
      <c r="E80" s="45"/>
      <c r="F80" s="21">
        <f>F75+F71+F58+F46+F21+F18+F79</f>
        <v>45435858.843229994</v>
      </c>
      <c r="G80" s="21">
        <f>G75+G71+G58+G46+G21+G18+G79</f>
        <v>8572881.8612549994</v>
      </c>
      <c r="H80" s="21">
        <f>G80+F80</f>
        <v>54008740.704484992</v>
      </c>
    </row>
    <row r="81" spans="1:8" x14ac:dyDescent="0.25">
      <c r="A81" s="45" t="s">
        <v>102</v>
      </c>
      <c r="B81" s="45"/>
      <c r="C81" s="45"/>
      <c r="D81" s="45"/>
      <c r="E81" s="45"/>
      <c r="F81" s="21">
        <f>F15+F16+F17+F21+F48+F53+F61</f>
        <v>28675274.43</v>
      </c>
      <c r="G81" s="21">
        <f>(G15+G16+G17+G21+G48+G53+G61)*0.19</f>
        <v>1035177.4066</v>
      </c>
      <c r="H81" s="21">
        <f t="shared" ref="H81" si="21">H15+H16+H17+H21+H48+H53+H61</f>
        <v>34123576.57</v>
      </c>
    </row>
    <row r="84" spans="1:8" x14ac:dyDescent="0.25">
      <c r="A84" s="22" t="s">
        <v>103</v>
      </c>
    </row>
    <row r="85" spans="1:8" x14ac:dyDescent="0.25">
      <c r="A85" s="44" t="s">
        <v>106</v>
      </c>
      <c r="B85" s="44"/>
      <c r="C85" s="44"/>
      <c r="D85" s="44"/>
      <c r="E85" s="44"/>
      <c r="F85" s="44"/>
      <c r="G85" s="44"/>
      <c r="H85" s="44"/>
    </row>
    <row r="86" spans="1:8" x14ac:dyDescent="0.25">
      <c r="A86" s="39" t="s">
        <v>107</v>
      </c>
      <c r="B86" s="39"/>
      <c r="C86" s="39"/>
      <c r="D86" s="39"/>
      <c r="E86" s="39"/>
      <c r="F86" s="39"/>
      <c r="G86" s="39"/>
      <c r="H86" s="39"/>
    </row>
    <row r="87" spans="1:8" x14ac:dyDescent="0.25">
      <c r="A87" s="1"/>
    </row>
  </sheetData>
  <mergeCells count="71">
    <mergeCell ref="A86:H86"/>
    <mergeCell ref="A4:H4"/>
    <mergeCell ref="A3:H3"/>
    <mergeCell ref="A76:H76"/>
    <mergeCell ref="A85:H85"/>
    <mergeCell ref="A80:E80"/>
    <mergeCell ref="A81:E81"/>
    <mergeCell ref="B73:E73"/>
    <mergeCell ref="B74:E74"/>
    <mergeCell ref="A75:E75"/>
    <mergeCell ref="B77:E77"/>
    <mergeCell ref="B78:E78"/>
    <mergeCell ref="A79:E79"/>
    <mergeCell ref="B66:E66"/>
    <mergeCell ref="B67:E67"/>
    <mergeCell ref="B68:E68"/>
    <mergeCell ref="B69:E69"/>
    <mergeCell ref="B70:E70"/>
    <mergeCell ref="A71:E71"/>
    <mergeCell ref="B60:E60"/>
    <mergeCell ref="B61:E61"/>
    <mergeCell ref="B62:E62"/>
    <mergeCell ref="B63:E63"/>
    <mergeCell ref="B64:E64"/>
    <mergeCell ref="B65:E65"/>
    <mergeCell ref="A58:E58"/>
    <mergeCell ref="A46:E46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45:E45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33:E33"/>
    <mergeCell ref="A21:E21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20:E20"/>
    <mergeCell ref="A7:H8"/>
    <mergeCell ref="A10:A11"/>
    <mergeCell ref="B10:E11"/>
    <mergeCell ref="B12:E12"/>
    <mergeCell ref="B14:E14"/>
    <mergeCell ref="B15:E15"/>
    <mergeCell ref="B16:E16"/>
    <mergeCell ref="B17:E17"/>
    <mergeCell ref="A18:E18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Marc</dc:creator>
  <cp:lastModifiedBy>Diana Marc</cp:lastModifiedBy>
  <cp:lastPrinted>2025-07-17T12:58:00Z</cp:lastPrinted>
  <dcterms:created xsi:type="dcterms:W3CDTF">2015-06-05T18:17:20Z</dcterms:created>
  <dcterms:modified xsi:type="dcterms:W3CDTF">2025-07-17T12:58:34Z</dcterms:modified>
</cp:coreProperties>
</file>