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\\10.0.2.2\CJ-Trafic\DE\buget 2025\(2) Martie 2025\proiect\Buget aprobat 2025\"/>
    </mc:Choice>
  </mc:AlternateContent>
  <xr:revisionPtr revIDLastSave="0" documentId="13_ncr:1_{18753D27-81CE-4984-911D-981F0CBF1C4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robat 2025" sheetId="23" r:id="rId1"/>
  </sheets>
  <externalReferences>
    <externalReference r:id="rId2"/>
  </externalReferences>
  <definedNames>
    <definedName name="_xlnm._FilterDatabase" localSheetId="0" hidden="1">'aprobat 2025'!$A$12:$AG$1036</definedName>
    <definedName name="_xlnm.Print_Area" localSheetId="0">'aprobat 2025'!$A$1:$H$1047</definedName>
    <definedName name="_xlnm.Print_Titles" localSheetId="0">'aprobat 2025'!$8:$11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" i="23" l="1"/>
  <c r="E173" i="23"/>
  <c r="E174" i="23"/>
  <c r="E124" i="23"/>
  <c r="C126" i="23"/>
  <c r="C125" i="23"/>
  <c r="C105" i="23"/>
  <c r="E105" i="23" s="1"/>
  <c r="C102" i="23"/>
  <c r="D1046" i="23"/>
  <c r="D1045" i="23"/>
  <c r="D1041" i="23"/>
  <c r="D1040" i="23"/>
  <c r="I1036" i="23"/>
  <c r="H1036" i="23"/>
  <c r="G1036" i="23"/>
  <c r="F1036" i="23"/>
  <c r="E1036" i="23"/>
  <c r="D1036" i="23"/>
  <c r="C1036" i="23"/>
  <c r="I1035" i="23"/>
  <c r="I1034" i="23"/>
  <c r="E1034" i="23"/>
  <c r="I1033" i="23"/>
  <c r="I1032" i="23"/>
  <c r="E1032" i="23"/>
  <c r="I1031" i="23"/>
  <c r="E1031" i="23"/>
  <c r="I1030" i="23"/>
  <c r="E1030" i="23"/>
  <c r="I1029" i="23"/>
  <c r="E1029" i="23"/>
  <c r="I1028" i="23"/>
  <c r="H1028" i="23"/>
  <c r="G1028" i="23"/>
  <c r="F1028" i="23"/>
  <c r="E1028" i="23"/>
  <c r="D1028" i="23"/>
  <c r="C1028" i="23"/>
  <c r="I1027" i="23"/>
  <c r="I1026" i="23"/>
  <c r="H1026" i="23"/>
  <c r="G1026" i="23"/>
  <c r="F1026" i="23"/>
  <c r="E1026" i="23"/>
  <c r="D1026" i="23"/>
  <c r="C1026" i="23"/>
  <c r="I1025" i="23"/>
  <c r="E1025" i="23"/>
  <c r="I1024" i="23"/>
  <c r="E1024" i="23"/>
  <c r="I1023" i="23"/>
  <c r="E1023" i="23"/>
  <c r="I1022" i="23"/>
  <c r="E1022" i="23"/>
  <c r="I1021" i="23"/>
  <c r="H1021" i="23"/>
  <c r="G1021" i="23"/>
  <c r="F1021" i="23"/>
  <c r="E1021" i="23"/>
  <c r="D1021" i="23"/>
  <c r="C1021" i="23"/>
  <c r="I1020" i="23"/>
  <c r="I1019" i="23"/>
  <c r="H1019" i="23"/>
  <c r="G1019" i="23"/>
  <c r="F1019" i="23"/>
  <c r="E1019" i="23"/>
  <c r="D1019" i="23"/>
  <c r="C1019" i="23"/>
  <c r="I1018" i="23"/>
  <c r="E1018" i="23"/>
  <c r="I1017" i="23"/>
  <c r="F1017" i="23"/>
  <c r="E1017" i="23"/>
  <c r="C1017" i="23"/>
  <c r="I1016" i="23"/>
  <c r="F1016" i="23"/>
  <c r="E1016" i="23"/>
  <c r="C1016" i="23"/>
  <c r="I1015" i="23"/>
  <c r="E1015" i="23"/>
  <c r="C1015" i="23"/>
  <c r="I1014" i="23"/>
  <c r="H1014" i="23"/>
  <c r="G1014" i="23"/>
  <c r="F1014" i="23"/>
  <c r="E1014" i="23"/>
  <c r="D1014" i="23"/>
  <c r="C1014" i="23"/>
  <c r="I1013" i="23"/>
  <c r="I1012" i="23"/>
  <c r="H1012" i="23"/>
  <c r="G1012" i="23"/>
  <c r="F1012" i="23"/>
  <c r="E1012" i="23"/>
  <c r="D1012" i="23"/>
  <c r="C1012" i="23"/>
  <c r="I1011" i="23"/>
  <c r="H1011" i="23"/>
  <c r="G1011" i="23"/>
  <c r="F1011" i="23"/>
  <c r="E1011" i="23"/>
  <c r="D1011" i="23"/>
  <c r="C1011" i="23"/>
  <c r="I1010" i="23"/>
  <c r="I1009" i="23"/>
  <c r="E1009" i="23"/>
  <c r="I1008" i="23"/>
  <c r="H1008" i="23"/>
  <c r="G1008" i="23"/>
  <c r="F1008" i="23"/>
  <c r="E1008" i="23"/>
  <c r="D1008" i="23"/>
  <c r="C1008" i="23"/>
  <c r="I1007" i="23"/>
  <c r="H1007" i="23"/>
  <c r="G1007" i="23"/>
  <c r="F1007" i="23"/>
  <c r="E1007" i="23"/>
  <c r="D1007" i="23"/>
  <c r="C1007" i="23"/>
  <c r="I1006" i="23"/>
  <c r="E1006" i="23"/>
  <c r="I1005" i="23"/>
  <c r="E1005" i="23"/>
  <c r="I1004" i="23"/>
  <c r="E1004" i="23"/>
  <c r="I1003" i="23"/>
  <c r="H1003" i="23"/>
  <c r="G1003" i="23"/>
  <c r="F1003" i="23"/>
  <c r="E1003" i="23"/>
  <c r="D1003" i="23"/>
  <c r="C1003" i="23"/>
  <c r="I1002" i="23"/>
  <c r="E1002" i="23"/>
  <c r="I1001" i="23"/>
  <c r="E1001" i="23"/>
  <c r="I1000" i="23"/>
  <c r="E1000" i="23"/>
  <c r="I999" i="23"/>
  <c r="H999" i="23"/>
  <c r="G999" i="23"/>
  <c r="F999" i="23"/>
  <c r="E999" i="23"/>
  <c r="D999" i="23"/>
  <c r="C999" i="23"/>
  <c r="I998" i="23"/>
  <c r="F998" i="23"/>
  <c r="E998" i="23"/>
  <c r="I997" i="23"/>
  <c r="E997" i="23"/>
  <c r="I996" i="23"/>
  <c r="E996" i="23"/>
  <c r="I995" i="23"/>
  <c r="H995" i="23"/>
  <c r="G995" i="23"/>
  <c r="F995" i="23"/>
  <c r="E995" i="23"/>
  <c r="D995" i="23"/>
  <c r="C995" i="23"/>
  <c r="I994" i="23"/>
  <c r="H994" i="23"/>
  <c r="G994" i="23"/>
  <c r="F994" i="23"/>
  <c r="E994" i="23"/>
  <c r="D994" i="23"/>
  <c r="C994" i="23"/>
  <c r="I993" i="23"/>
  <c r="E993" i="23"/>
  <c r="I992" i="23"/>
  <c r="E992" i="23"/>
  <c r="I991" i="23"/>
  <c r="F991" i="23"/>
  <c r="E991" i="23"/>
  <c r="I990" i="23"/>
  <c r="H990" i="23"/>
  <c r="G990" i="23"/>
  <c r="F990" i="23"/>
  <c r="E990" i="23"/>
  <c r="D990" i="23"/>
  <c r="C990" i="23"/>
  <c r="I989" i="23"/>
  <c r="H989" i="23"/>
  <c r="G989" i="23"/>
  <c r="F989" i="23"/>
  <c r="E989" i="23"/>
  <c r="D989" i="23"/>
  <c r="C989" i="23"/>
  <c r="I988" i="23"/>
  <c r="I987" i="23"/>
  <c r="H987" i="23"/>
  <c r="G987" i="23"/>
  <c r="F987" i="23"/>
  <c r="E987" i="23"/>
  <c r="D987" i="23"/>
  <c r="C987" i="23"/>
  <c r="I986" i="23"/>
  <c r="I985" i="23"/>
  <c r="E985" i="23"/>
  <c r="I984" i="23"/>
  <c r="I983" i="23"/>
  <c r="E983" i="23"/>
  <c r="I982" i="23"/>
  <c r="E982" i="23"/>
  <c r="I981" i="23"/>
  <c r="E981" i="23"/>
  <c r="I980" i="23"/>
  <c r="E980" i="23"/>
  <c r="I979" i="23"/>
  <c r="H979" i="23"/>
  <c r="G979" i="23"/>
  <c r="F979" i="23"/>
  <c r="E979" i="23"/>
  <c r="D979" i="23"/>
  <c r="C979" i="23"/>
  <c r="I978" i="23"/>
  <c r="I977" i="23"/>
  <c r="H977" i="23"/>
  <c r="G977" i="23"/>
  <c r="F977" i="23"/>
  <c r="E977" i="23"/>
  <c r="D977" i="23"/>
  <c r="C977" i="23"/>
  <c r="I976" i="23"/>
  <c r="E976" i="23"/>
  <c r="I975" i="23"/>
  <c r="E975" i="23"/>
  <c r="I974" i="23"/>
  <c r="E974" i="23"/>
  <c r="I973" i="23"/>
  <c r="E973" i="23"/>
  <c r="I972" i="23"/>
  <c r="H972" i="23"/>
  <c r="G972" i="23"/>
  <c r="F972" i="23"/>
  <c r="E972" i="23"/>
  <c r="D972" i="23"/>
  <c r="C972" i="23"/>
  <c r="I971" i="23"/>
  <c r="I970" i="23"/>
  <c r="H970" i="23"/>
  <c r="G970" i="23"/>
  <c r="F970" i="23"/>
  <c r="E970" i="23"/>
  <c r="D970" i="23"/>
  <c r="C970" i="23"/>
  <c r="I969" i="23"/>
  <c r="E969" i="23"/>
  <c r="I968" i="23"/>
  <c r="E968" i="23"/>
  <c r="I967" i="23"/>
  <c r="E967" i="23"/>
  <c r="I966" i="23"/>
  <c r="E966" i="23"/>
  <c r="I965" i="23"/>
  <c r="H965" i="23"/>
  <c r="G965" i="23"/>
  <c r="F965" i="23"/>
  <c r="E965" i="23"/>
  <c r="D965" i="23"/>
  <c r="C965" i="23"/>
  <c r="I964" i="23"/>
  <c r="I963" i="23"/>
  <c r="H963" i="23"/>
  <c r="G963" i="23"/>
  <c r="F963" i="23"/>
  <c r="E963" i="23"/>
  <c r="D963" i="23"/>
  <c r="C963" i="23"/>
  <c r="I962" i="23"/>
  <c r="H962" i="23"/>
  <c r="G962" i="23"/>
  <c r="F962" i="23"/>
  <c r="E962" i="23"/>
  <c r="D962" i="23"/>
  <c r="C962" i="23"/>
  <c r="I961" i="23"/>
  <c r="I960" i="23"/>
  <c r="E960" i="23"/>
  <c r="I959" i="23"/>
  <c r="H959" i="23"/>
  <c r="G959" i="23"/>
  <c r="F959" i="23"/>
  <c r="E959" i="23"/>
  <c r="D959" i="23"/>
  <c r="C959" i="23"/>
  <c r="I958" i="23"/>
  <c r="H958" i="23"/>
  <c r="G958" i="23"/>
  <c r="F958" i="23"/>
  <c r="E958" i="23"/>
  <c r="D958" i="23"/>
  <c r="C958" i="23"/>
  <c r="I957" i="23"/>
  <c r="E957" i="23"/>
  <c r="I956" i="23"/>
  <c r="E956" i="23"/>
  <c r="I955" i="23"/>
  <c r="E955" i="23"/>
  <c r="I954" i="23"/>
  <c r="H954" i="23"/>
  <c r="G954" i="23"/>
  <c r="F954" i="23"/>
  <c r="E954" i="23"/>
  <c r="D954" i="23"/>
  <c r="C954" i="23"/>
  <c r="I953" i="23"/>
  <c r="E953" i="23"/>
  <c r="I952" i="23"/>
  <c r="E952" i="23"/>
  <c r="I951" i="23"/>
  <c r="E951" i="23"/>
  <c r="I950" i="23"/>
  <c r="H950" i="23"/>
  <c r="G950" i="23"/>
  <c r="F950" i="23"/>
  <c r="E950" i="23"/>
  <c r="D950" i="23"/>
  <c r="C950" i="23"/>
  <c r="I949" i="23"/>
  <c r="E949" i="23"/>
  <c r="I948" i="23"/>
  <c r="E948" i="23"/>
  <c r="I947" i="23"/>
  <c r="E947" i="23"/>
  <c r="I946" i="23"/>
  <c r="H946" i="23"/>
  <c r="G946" i="23"/>
  <c r="F946" i="23"/>
  <c r="E946" i="23"/>
  <c r="D946" i="23"/>
  <c r="C946" i="23"/>
  <c r="I945" i="23"/>
  <c r="H945" i="23"/>
  <c r="G945" i="23"/>
  <c r="F945" i="23"/>
  <c r="E945" i="23"/>
  <c r="D945" i="23"/>
  <c r="C945" i="23"/>
  <c r="I944" i="23"/>
  <c r="E944" i="23"/>
  <c r="I943" i="23"/>
  <c r="E943" i="23"/>
  <c r="I942" i="23"/>
  <c r="E942" i="23"/>
  <c r="I941" i="23"/>
  <c r="H941" i="23"/>
  <c r="G941" i="23"/>
  <c r="F941" i="23"/>
  <c r="E941" i="23"/>
  <c r="D941" i="23"/>
  <c r="C941" i="23"/>
  <c r="I940" i="23"/>
  <c r="H940" i="23"/>
  <c r="G940" i="23"/>
  <c r="F940" i="23"/>
  <c r="E940" i="23"/>
  <c r="D940" i="23"/>
  <c r="C940" i="23"/>
  <c r="I939" i="23"/>
  <c r="H939" i="23"/>
  <c r="G939" i="23"/>
  <c r="F939" i="23"/>
  <c r="E939" i="23"/>
  <c r="D939" i="23"/>
  <c r="C939" i="23"/>
  <c r="I938" i="23"/>
  <c r="I937" i="23"/>
  <c r="E937" i="23"/>
  <c r="I936" i="23"/>
  <c r="I935" i="23"/>
  <c r="E935" i="23"/>
  <c r="I934" i="23"/>
  <c r="E934" i="23"/>
  <c r="I933" i="23"/>
  <c r="E933" i="23"/>
  <c r="I932" i="23"/>
  <c r="E932" i="23"/>
  <c r="I931" i="23"/>
  <c r="H931" i="23"/>
  <c r="G931" i="23"/>
  <c r="F931" i="23"/>
  <c r="E931" i="23"/>
  <c r="D931" i="23"/>
  <c r="C931" i="23"/>
  <c r="I930" i="23"/>
  <c r="I929" i="23"/>
  <c r="H929" i="23"/>
  <c r="G929" i="23"/>
  <c r="F929" i="23"/>
  <c r="E929" i="23"/>
  <c r="D929" i="23"/>
  <c r="C929" i="23"/>
  <c r="I928" i="23"/>
  <c r="E928" i="23"/>
  <c r="I927" i="23"/>
  <c r="E927" i="23"/>
  <c r="I926" i="23"/>
  <c r="E926" i="23"/>
  <c r="I925" i="23"/>
  <c r="E925" i="23"/>
  <c r="I924" i="23"/>
  <c r="H924" i="23"/>
  <c r="G924" i="23"/>
  <c r="F924" i="23"/>
  <c r="E924" i="23"/>
  <c r="D924" i="23"/>
  <c r="C924" i="23"/>
  <c r="I923" i="23"/>
  <c r="I922" i="23"/>
  <c r="H922" i="23"/>
  <c r="G922" i="23"/>
  <c r="F922" i="23"/>
  <c r="E922" i="23"/>
  <c r="D922" i="23"/>
  <c r="C922" i="23"/>
  <c r="I921" i="23"/>
  <c r="E921" i="23"/>
  <c r="I920" i="23"/>
  <c r="E920" i="23"/>
  <c r="I919" i="23"/>
  <c r="E919" i="23"/>
  <c r="I918" i="23"/>
  <c r="E918" i="23"/>
  <c r="I917" i="23"/>
  <c r="H917" i="23"/>
  <c r="G917" i="23"/>
  <c r="F917" i="23"/>
  <c r="E917" i="23"/>
  <c r="D917" i="23"/>
  <c r="C917" i="23"/>
  <c r="I916" i="23"/>
  <c r="I915" i="23"/>
  <c r="H915" i="23"/>
  <c r="G915" i="23"/>
  <c r="F915" i="23"/>
  <c r="E915" i="23"/>
  <c r="D915" i="23"/>
  <c r="C915" i="23"/>
  <c r="I914" i="23"/>
  <c r="H914" i="23"/>
  <c r="G914" i="23"/>
  <c r="F914" i="23"/>
  <c r="E914" i="23"/>
  <c r="D914" i="23"/>
  <c r="C914" i="23"/>
  <c r="I913" i="23"/>
  <c r="I912" i="23"/>
  <c r="E912" i="23"/>
  <c r="I911" i="23"/>
  <c r="H911" i="23"/>
  <c r="G911" i="23"/>
  <c r="F911" i="23"/>
  <c r="E911" i="23"/>
  <c r="D911" i="23"/>
  <c r="C911" i="23"/>
  <c r="I910" i="23"/>
  <c r="H910" i="23"/>
  <c r="G910" i="23"/>
  <c r="F910" i="23"/>
  <c r="E910" i="23"/>
  <c r="D910" i="23"/>
  <c r="C910" i="23"/>
  <c r="I909" i="23"/>
  <c r="E909" i="23"/>
  <c r="I908" i="23"/>
  <c r="E908" i="23"/>
  <c r="I907" i="23"/>
  <c r="E907" i="23"/>
  <c r="I906" i="23"/>
  <c r="H906" i="23"/>
  <c r="G906" i="23"/>
  <c r="F906" i="23"/>
  <c r="E906" i="23"/>
  <c r="D906" i="23"/>
  <c r="C906" i="23"/>
  <c r="I905" i="23"/>
  <c r="E905" i="23"/>
  <c r="I904" i="23"/>
  <c r="E904" i="23"/>
  <c r="I903" i="23"/>
  <c r="E903" i="23"/>
  <c r="I902" i="23"/>
  <c r="H902" i="23"/>
  <c r="G902" i="23"/>
  <c r="F902" i="23"/>
  <c r="E902" i="23"/>
  <c r="D902" i="23"/>
  <c r="C902" i="23"/>
  <c r="I901" i="23"/>
  <c r="E901" i="23"/>
  <c r="I900" i="23"/>
  <c r="E900" i="23"/>
  <c r="I899" i="23"/>
  <c r="E899" i="23"/>
  <c r="I898" i="23"/>
  <c r="H898" i="23"/>
  <c r="G898" i="23"/>
  <c r="F898" i="23"/>
  <c r="E898" i="23"/>
  <c r="D898" i="23"/>
  <c r="C898" i="23"/>
  <c r="I897" i="23"/>
  <c r="H897" i="23"/>
  <c r="G897" i="23"/>
  <c r="F897" i="23"/>
  <c r="E897" i="23"/>
  <c r="D897" i="23"/>
  <c r="C897" i="23"/>
  <c r="I896" i="23"/>
  <c r="E896" i="23"/>
  <c r="I895" i="23"/>
  <c r="E895" i="23"/>
  <c r="I894" i="23"/>
  <c r="E894" i="23"/>
  <c r="I893" i="23"/>
  <c r="H893" i="23"/>
  <c r="G893" i="23"/>
  <c r="F893" i="23"/>
  <c r="E893" i="23"/>
  <c r="D893" i="23"/>
  <c r="C893" i="23"/>
  <c r="I892" i="23"/>
  <c r="H892" i="23"/>
  <c r="G892" i="23"/>
  <c r="F892" i="23"/>
  <c r="E892" i="23"/>
  <c r="D892" i="23"/>
  <c r="C892" i="23"/>
  <c r="I891" i="23"/>
  <c r="I890" i="23"/>
  <c r="H890" i="23"/>
  <c r="G890" i="23"/>
  <c r="F890" i="23"/>
  <c r="E890" i="23"/>
  <c r="D890" i="23"/>
  <c r="C890" i="23"/>
  <c r="I889" i="23"/>
  <c r="I888" i="23"/>
  <c r="E888" i="23"/>
  <c r="I887" i="23"/>
  <c r="I886" i="23"/>
  <c r="E886" i="23"/>
  <c r="I885" i="23"/>
  <c r="E885" i="23"/>
  <c r="I884" i="23"/>
  <c r="E884" i="23"/>
  <c r="I883" i="23"/>
  <c r="E883" i="23"/>
  <c r="I882" i="23"/>
  <c r="H882" i="23"/>
  <c r="G882" i="23"/>
  <c r="F882" i="23"/>
  <c r="E882" i="23"/>
  <c r="D882" i="23"/>
  <c r="C882" i="23"/>
  <c r="I881" i="23"/>
  <c r="I880" i="23"/>
  <c r="H880" i="23"/>
  <c r="G880" i="23"/>
  <c r="F880" i="23"/>
  <c r="E880" i="23"/>
  <c r="D880" i="23"/>
  <c r="C880" i="23"/>
  <c r="I879" i="23"/>
  <c r="E879" i="23"/>
  <c r="I878" i="23"/>
  <c r="E878" i="23"/>
  <c r="I877" i="23"/>
  <c r="E877" i="23"/>
  <c r="I876" i="23"/>
  <c r="E876" i="23"/>
  <c r="I875" i="23"/>
  <c r="H875" i="23"/>
  <c r="G875" i="23"/>
  <c r="F875" i="23"/>
  <c r="E875" i="23"/>
  <c r="D875" i="23"/>
  <c r="C875" i="23"/>
  <c r="I874" i="23"/>
  <c r="I873" i="23"/>
  <c r="H873" i="23"/>
  <c r="G873" i="23"/>
  <c r="F873" i="23"/>
  <c r="E873" i="23"/>
  <c r="D873" i="23"/>
  <c r="C873" i="23"/>
  <c r="I872" i="23"/>
  <c r="E872" i="23"/>
  <c r="I871" i="23"/>
  <c r="F871" i="23"/>
  <c r="E871" i="23"/>
  <c r="C871" i="23"/>
  <c r="I870" i="23"/>
  <c r="F870" i="23"/>
  <c r="E870" i="23"/>
  <c r="C870" i="23"/>
  <c r="I869" i="23"/>
  <c r="G869" i="23"/>
  <c r="F869" i="23"/>
  <c r="E869" i="23"/>
  <c r="C869" i="23"/>
  <c r="I868" i="23"/>
  <c r="H868" i="23"/>
  <c r="G868" i="23"/>
  <c r="F868" i="23"/>
  <c r="E868" i="23"/>
  <c r="D868" i="23"/>
  <c r="C868" i="23"/>
  <c r="I867" i="23"/>
  <c r="I866" i="23"/>
  <c r="H866" i="23"/>
  <c r="G866" i="23"/>
  <c r="F866" i="23"/>
  <c r="E866" i="23"/>
  <c r="D866" i="23"/>
  <c r="C866" i="23"/>
  <c r="I865" i="23"/>
  <c r="H865" i="23"/>
  <c r="G865" i="23"/>
  <c r="F865" i="23"/>
  <c r="E865" i="23"/>
  <c r="D865" i="23"/>
  <c r="C865" i="23"/>
  <c r="I864" i="23"/>
  <c r="I863" i="23"/>
  <c r="E863" i="23"/>
  <c r="I862" i="23"/>
  <c r="H862" i="23"/>
  <c r="G862" i="23"/>
  <c r="F862" i="23"/>
  <c r="E862" i="23"/>
  <c r="D862" i="23"/>
  <c r="C862" i="23"/>
  <c r="I861" i="23"/>
  <c r="H861" i="23"/>
  <c r="G861" i="23"/>
  <c r="F861" i="23"/>
  <c r="E861" i="23"/>
  <c r="D861" i="23"/>
  <c r="C861" i="23"/>
  <c r="I860" i="23"/>
  <c r="E860" i="23"/>
  <c r="I859" i="23"/>
  <c r="E859" i="23"/>
  <c r="I858" i="23"/>
  <c r="E858" i="23"/>
  <c r="I857" i="23"/>
  <c r="H857" i="23"/>
  <c r="G857" i="23"/>
  <c r="F857" i="23"/>
  <c r="E857" i="23"/>
  <c r="D857" i="23"/>
  <c r="C857" i="23"/>
  <c r="I856" i="23"/>
  <c r="E856" i="23"/>
  <c r="I855" i="23"/>
  <c r="E855" i="23"/>
  <c r="I854" i="23"/>
  <c r="E854" i="23"/>
  <c r="I853" i="23"/>
  <c r="H853" i="23"/>
  <c r="G853" i="23"/>
  <c r="F853" i="23"/>
  <c r="E853" i="23"/>
  <c r="D853" i="23"/>
  <c r="C853" i="23"/>
  <c r="I852" i="23"/>
  <c r="F852" i="23"/>
  <c r="E852" i="23"/>
  <c r="I851" i="23"/>
  <c r="E851" i="23"/>
  <c r="I850" i="23"/>
  <c r="E850" i="23"/>
  <c r="I849" i="23"/>
  <c r="H849" i="23"/>
  <c r="G849" i="23"/>
  <c r="F849" i="23"/>
  <c r="E849" i="23"/>
  <c r="D849" i="23"/>
  <c r="C849" i="23"/>
  <c r="I848" i="23"/>
  <c r="H848" i="23"/>
  <c r="G848" i="23"/>
  <c r="F848" i="23"/>
  <c r="E848" i="23"/>
  <c r="D848" i="23"/>
  <c r="C848" i="23"/>
  <c r="I847" i="23"/>
  <c r="E847" i="23"/>
  <c r="I846" i="23"/>
  <c r="E846" i="23"/>
  <c r="I845" i="23"/>
  <c r="F845" i="23"/>
  <c r="E845" i="23"/>
  <c r="I844" i="23"/>
  <c r="H844" i="23"/>
  <c r="G844" i="23"/>
  <c r="F844" i="23"/>
  <c r="E844" i="23"/>
  <c r="D844" i="23"/>
  <c r="C844" i="23"/>
  <c r="I843" i="23"/>
  <c r="H843" i="23"/>
  <c r="G843" i="23"/>
  <c r="F843" i="23"/>
  <c r="E843" i="23"/>
  <c r="D843" i="23"/>
  <c r="C843" i="23"/>
  <c r="I842" i="23"/>
  <c r="I841" i="23"/>
  <c r="H841" i="23"/>
  <c r="G841" i="23"/>
  <c r="F841" i="23"/>
  <c r="E841" i="23"/>
  <c r="D841" i="23"/>
  <c r="C841" i="23"/>
  <c r="I840" i="23"/>
  <c r="I839" i="23"/>
  <c r="H839" i="23"/>
  <c r="G839" i="23"/>
  <c r="F839" i="23"/>
  <c r="E839" i="23"/>
  <c r="D839" i="23"/>
  <c r="C839" i="23"/>
  <c r="I838" i="23"/>
  <c r="H838" i="23"/>
  <c r="G838" i="23"/>
  <c r="F838" i="23"/>
  <c r="E838" i="23"/>
  <c r="D838" i="23"/>
  <c r="C838" i="23"/>
  <c r="I837" i="23"/>
  <c r="H837" i="23"/>
  <c r="G837" i="23"/>
  <c r="F837" i="23"/>
  <c r="E837" i="23"/>
  <c r="D837" i="23"/>
  <c r="C837" i="23"/>
  <c r="I836" i="23"/>
  <c r="H836" i="23"/>
  <c r="G836" i="23"/>
  <c r="F836" i="23"/>
  <c r="E836" i="23"/>
  <c r="D836" i="23"/>
  <c r="C836" i="23"/>
  <c r="I835" i="23"/>
  <c r="H835" i="23"/>
  <c r="G835" i="23"/>
  <c r="F835" i="23"/>
  <c r="E835" i="23"/>
  <c r="D835" i="23"/>
  <c r="C835" i="23"/>
  <c r="I834" i="23"/>
  <c r="I833" i="23"/>
  <c r="H833" i="23"/>
  <c r="G833" i="23"/>
  <c r="F833" i="23"/>
  <c r="E833" i="23"/>
  <c r="D833" i="23"/>
  <c r="C833" i="23"/>
  <c r="I832" i="23"/>
  <c r="H832" i="23"/>
  <c r="G832" i="23"/>
  <c r="F832" i="23"/>
  <c r="E832" i="23"/>
  <c r="D832" i="23"/>
  <c r="C832" i="23"/>
  <c r="I831" i="23"/>
  <c r="H831" i="23"/>
  <c r="G831" i="23"/>
  <c r="F831" i="23"/>
  <c r="E831" i="23"/>
  <c r="D831" i="23"/>
  <c r="C831" i="23"/>
  <c r="I830" i="23"/>
  <c r="H830" i="23"/>
  <c r="G830" i="23"/>
  <c r="F830" i="23"/>
  <c r="E830" i="23"/>
  <c r="D830" i="23"/>
  <c r="C830" i="23"/>
  <c r="I829" i="23"/>
  <c r="H829" i="23"/>
  <c r="G829" i="23"/>
  <c r="F829" i="23"/>
  <c r="E829" i="23"/>
  <c r="D829" i="23"/>
  <c r="C829" i="23"/>
  <c r="I828" i="23"/>
  <c r="H828" i="23"/>
  <c r="G828" i="23"/>
  <c r="F828" i="23"/>
  <c r="E828" i="23"/>
  <c r="D828" i="23"/>
  <c r="C828" i="23"/>
  <c r="I827" i="23"/>
  <c r="I826" i="23"/>
  <c r="H826" i="23"/>
  <c r="G826" i="23"/>
  <c r="F826" i="23"/>
  <c r="E826" i="23"/>
  <c r="D826" i="23"/>
  <c r="C826" i="23"/>
  <c r="I825" i="23"/>
  <c r="H825" i="23"/>
  <c r="G825" i="23"/>
  <c r="F825" i="23"/>
  <c r="E825" i="23"/>
  <c r="D825" i="23"/>
  <c r="C825" i="23"/>
  <c r="I824" i="23"/>
  <c r="H824" i="23"/>
  <c r="G824" i="23"/>
  <c r="F824" i="23"/>
  <c r="E824" i="23"/>
  <c r="D824" i="23"/>
  <c r="C824" i="23"/>
  <c r="I823" i="23"/>
  <c r="H823" i="23"/>
  <c r="G823" i="23"/>
  <c r="F823" i="23"/>
  <c r="E823" i="23"/>
  <c r="D823" i="23"/>
  <c r="C823" i="23"/>
  <c r="I822" i="23"/>
  <c r="H822" i="23"/>
  <c r="G822" i="23"/>
  <c r="F822" i="23"/>
  <c r="E822" i="23"/>
  <c r="D822" i="23"/>
  <c r="C822" i="23"/>
  <c r="I821" i="23"/>
  <c r="H821" i="23"/>
  <c r="G821" i="23"/>
  <c r="F821" i="23"/>
  <c r="E821" i="23"/>
  <c r="D821" i="23"/>
  <c r="C821" i="23"/>
  <c r="I820" i="23"/>
  <c r="I819" i="23"/>
  <c r="H819" i="23"/>
  <c r="G819" i="23"/>
  <c r="F819" i="23"/>
  <c r="E819" i="23"/>
  <c r="D819" i="23"/>
  <c r="C819" i="23"/>
  <c r="I818" i="23"/>
  <c r="H818" i="23"/>
  <c r="G818" i="23"/>
  <c r="F818" i="23"/>
  <c r="E818" i="23"/>
  <c r="D818" i="23"/>
  <c r="C818" i="23"/>
  <c r="I817" i="23"/>
  <c r="I816" i="23"/>
  <c r="H816" i="23"/>
  <c r="G816" i="23"/>
  <c r="F816" i="23"/>
  <c r="E816" i="23"/>
  <c r="D816" i="23"/>
  <c r="C816" i="23"/>
  <c r="I815" i="23"/>
  <c r="H815" i="23"/>
  <c r="G815" i="23"/>
  <c r="F815" i="23"/>
  <c r="E815" i="23"/>
  <c r="D815" i="23"/>
  <c r="C815" i="23"/>
  <c r="I814" i="23"/>
  <c r="H814" i="23"/>
  <c r="G814" i="23"/>
  <c r="F814" i="23"/>
  <c r="E814" i="23"/>
  <c r="D814" i="23"/>
  <c r="C814" i="23"/>
  <c r="I813" i="23"/>
  <c r="H813" i="23"/>
  <c r="G813" i="23"/>
  <c r="F813" i="23"/>
  <c r="E813" i="23"/>
  <c r="D813" i="23"/>
  <c r="C813" i="23"/>
  <c r="I812" i="23"/>
  <c r="I811" i="23"/>
  <c r="H811" i="23"/>
  <c r="G811" i="23"/>
  <c r="F811" i="23"/>
  <c r="E811" i="23"/>
  <c r="D811" i="23"/>
  <c r="C811" i="23"/>
  <c r="I810" i="23"/>
  <c r="I809" i="23"/>
  <c r="E809" i="23"/>
  <c r="I808" i="23"/>
  <c r="I807" i="23"/>
  <c r="E807" i="23"/>
  <c r="I806" i="23"/>
  <c r="F806" i="23"/>
  <c r="E806" i="23"/>
  <c r="C806" i="23"/>
  <c r="I805" i="23"/>
  <c r="F805" i="23"/>
  <c r="E805" i="23"/>
  <c r="C805" i="23"/>
  <c r="I804" i="23"/>
  <c r="F804" i="23"/>
  <c r="E804" i="23"/>
  <c r="C804" i="23"/>
  <c r="I803" i="23"/>
  <c r="H803" i="23"/>
  <c r="G803" i="23"/>
  <c r="F803" i="23"/>
  <c r="E803" i="23"/>
  <c r="D803" i="23"/>
  <c r="C803" i="23"/>
  <c r="I802" i="23"/>
  <c r="I801" i="23"/>
  <c r="H801" i="23"/>
  <c r="G801" i="23"/>
  <c r="F801" i="23"/>
  <c r="E801" i="23"/>
  <c r="D801" i="23"/>
  <c r="C801" i="23"/>
  <c r="I800" i="23"/>
  <c r="E800" i="23"/>
  <c r="I799" i="23"/>
  <c r="E799" i="23"/>
  <c r="I798" i="23"/>
  <c r="E798" i="23"/>
  <c r="I797" i="23"/>
  <c r="E797" i="23"/>
  <c r="I796" i="23"/>
  <c r="H796" i="23"/>
  <c r="G796" i="23"/>
  <c r="F796" i="23"/>
  <c r="E796" i="23"/>
  <c r="D796" i="23"/>
  <c r="C796" i="23"/>
  <c r="I795" i="23"/>
  <c r="I794" i="23"/>
  <c r="H794" i="23"/>
  <c r="G794" i="23"/>
  <c r="F794" i="23"/>
  <c r="E794" i="23"/>
  <c r="D794" i="23"/>
  <c r="C794" i="23"/>
  <c r="I793" i="23"/>
  <c r="E793" i="23"/>
  <c r="I792" i="23"/>
  <c r="E792" i="23"/>
  <c r="I791" i="23"/>
  <c r="E791" i="23"/>
  <c r="I790" i="23"/>
  <c r="E790" i="23"/>
  <c r="I789" i="23"/>
  <c r="H789" i="23"/>
  <c r="G789" i="23"/>
  <c r="F789" i="23"/>
  <c r="E789" i="23"/>
  <c r="D789" i="23"/>
  <c r="C789" i="23"/>
  <c r="I788" i="23"/>
  <c r="I787" i="23"/>
  <c r="H787" i="23"/>
  <c r="G787" i="23"/>
  <c r="F787" i="23"/>
  <c r="E787" i="23"/>
  <c r="D787" i="23"/>
  <c r="C787" i="23"/>
  <c r="I786" i="23"/>
  <c r="H786" i="23"/>
  <c r="G786" i="23"/>
  <c r="F786" i="23"/>
  <c r="E786" i="23"/>
  <c r="D786" i="23"/>
  <c r="C786" i="23"/>
  <c r="I785" i="23"/>
  <c r="I784" i="23"/>
  <c r="E784" i="23"/>
  <c r="I783" i="23"/>
  <c r="H783" i="23"/>
  <c r="G783" i="23"/>
  <c r="F783" i="23"/>
  <c r="E783" i="23"/>
  <c r="D783" i="23"/>
  <c r="C783" i="23"/>
  <c r="I782" i="23"/>
  <c r="H782" i="23"/>
  <c r="G782" i="23"/>
  <c r="F782" i="23"/>
  <c r="E782" i="23"/>
  <c r="D782" i="23"/>
  <c r="C782" i="23"/>
  <c r="I781" i="23"/>
  <c r="F781" i="23"/>
  <c r="E781" i="23"/>
  <c r="I780" i="23"/>
  <c r="F780" i="23"/>
  <c r="E780" i="23"/>
  <c r="I779" i="23"/>
  <c r="E779" i="23"/>
  <c r="I778" i="23"/>
  <c r="H778" i="23"/>
  <c r="G778" i="23"/>
  <c r="F778" i="23"/>
  <c r="E778" i="23"/>
  <c r="D778" i="23"/>
  <c r="C778" i="23"/>
  <c r="I777" i="23"/>
  <c r="E777" i="23"/>
  <c r="I776" i="23"/>
  <c r="E776" i="23"/>
  <c r="I775" i="23"/>
  <c r="E775" i="23"/>
  <c r="I774" i="23"/>
  <c r="H774" i="23"/>
  <c r="G774" i="23"/>
  <c r="F774" i="23"/>
  <c r="E774" i="23"/>
  <c r="D774" i="23"/>
  <c r="C774" i="23"/>
  <c r="I773" i="23"/>
  <c r="E773" i="23"/>
  <c r="I772" i="23"/>
  <c r="E772" i="23"/>
  <c r="I771" i="23"/>
  <c r="E771" i="23"/>
  <c r="I770" i="23"/>
  <c r="H770" i="23"/>
  <c r="G770" i="23"/>
  <c r="F770" i="23"/>
  <c r="E770" i="23"/>
  <c r="D770" i="23"/>
  <c r="C770" i="23"/>
  <c r="I769" i="23"/>
  <c r="H769" i="23"/>
  <c r="G769" i="23"/>
  <c r="F769" i="23"/>
  <c r="E769" i="23"/>
  <c r="D769" i="23"/>
  <c r="C769" i="23"/>
  <c r="I768" i="23"/>
  <c r="E768" i="23"/>
  <c r="I767" i="23"/>
  <c r="E767" i="23"/>
  <c r="I766" i="23"/>
  <c r="F766" i="23"/>
  <c r="E766" i="23"/>
  <c r="I765" i="23"/>
  <c r="H765" i="23"/>
  <c r="G765" i="23"/>
  <c r="F765" i="23"/>
  <c r="E765" i="23"/>
  <c r="D765" i="23"/>
  <c r="C765" i="23"/>
  <c r="I764" i="23"/>
  <c r="H764" i="23"/>
  <c r="G764" i="23"/>
  <c r="F764" i="23"/>
  <c r="E764" i="23"/>
  <c r="D764" i="23"/>
  <c r="C764" i="23"/>
  <c r="I763" i="23"/>
  <c r="I762" i="23"/>
  <c r="H762" i="23"/>
  <c r="G762" i="23"/>
  <c r="F762" i="23"/>
  <c r="E762" i="23"/>
  <c r="D762" i="23"/>
  <c r="C762" i="23"/>
  <c r="I761" i="23"/>
  <c r="I760" i="23"/>
  <c r="E760" i="23"/>
  <c r="I759" i="23"/>
  <c r="I758" i="23"/>
  <c r="E758" i="23"/>
  <c r="I757" i="23"/>
  <c r="E757" i="23"/>
  <c r="I756" i="23"/>
  <c r="E756" i="23"/>
  <c r="I755" i="23"/>
  <c r="E755" i="23"/>
  <c r="I754" i="23"/>
  <c r="H754" i="23"/>
  <c r="G754" i="23"/>
  <c r="F754" i="23"/>
  <c r="E754" i="23"/>
  <c r="D754" i="23"/>
  <c r="C754" i="23"/>
  <c r="I753" i="23"/>
  <c r="I752" i="23"/>
  <c r="H752" i="23"/>
  <c r="G752" i="23"/>
  <c r="F752" i="23"/>
  <c r="E752" i="23"/>
  <c r="D752" i="23"/>
  <c r="C752" i="23"/>
  <c r="I751" i="23"/>
  <c r="E751" i="23"/>
  <c r="I750" i="23"/>
  <c r="E750" i="23"/>
  <c r="I749" i="23"/>
  <c r="E749" i="23"/>
  <c r="I748" i="23"/>
  <c r="E748" i="23"/>
  <c r="I747" i="23"/>
  <c r="H747" i="23"/>
  <c r="G747" i="23"/>
  <c r="F747" i="23"/>
  <c r="E747" i="23"/>
  <c r="D747" i="23"/>
  <c r="C747" i="23"/>
  <c r="I746" i="23"/>
  <c r="I745" i="23"/>
  <c r="H745" i="23"/>
  <c r="G745" i="23"/>
  <c r="F745" i="23"/>
  <c r="E745" i="23"/>
  <c r="D745" i="23"/>
  <c r="C745" i="23"/>
  <c r="I744" i="23"/>
  <c r="E744" i="23"/>
  <c r="I743" i="23"/>
  <c r="G743" i="23"/>
  <c r="F743" i="23"/>
  <c r="E743" i="23"/>
  <c r="C743" i="23"/>
  <c r="I742" i="23"/>
  <c r="G742" i="23"/>
  <c r="F742" i="23"/>
  <c r="E742" i="23"/>
  <c r="C742" i="23"/>
  <c r="I741" i="23"/>
  <c r="E741" i="23"/>
  <c r="C741" i="23"/>
  <c r="I740" i="23"/>
  <c r="H740" i="23"/>
  <c r="G740" i="23"/>
  <c r="F740" i="23"/>
  <c r="E740" i="23"/>
  <c r="D740" i="23"/>
  <c r="C740" i="23"/>
  <c r="I739" i="23"/>
  <c r="I738" i="23"/>
  <c r="H738" i="23"/>
  <c r="G738" i="23"/>
  <c r="F738" i="23"/>
  <c r="E738" i="23"/>
  <c r="D738" i="23"/>
  <c r="C738" i="23"/>
  <c r="I737" i="23"/>
  <c r="H737" i="23"/>
  <c r="G737" i="23"/>
  <c r="F737" i="23"/>
  <c r="E737" i="23"/>
  <c r="D737" i="23"/>
  <c r="C737" i="23"/>
  <c r="I736" i="23"/>
  <c r="I735" i="23"/>
  <c r="E735" i="23"/>
  <c r="I734" i="23"/>
  <c r="H734" i="23"/>
  <c r="G734" i="23"/>
  <c r="F734" i="23"/>
  <c r="E734" i="23"/>
  <c r="D734" i="23"/>
  <c r="C734" i="23"/>
  <c r="I733" i="23"/>
  <c r="H733" i="23"/>
  <c r="G733" i="23"/>
  <c r="F733" i="23"/>
  <c r="E733" i="23"/>
  <c r="D733" i="23"/>
  <c r="C733" i="23"/>
  <c r="I732" i="23"/>
  <c r="E732" i="23"/>
  <c r="I731" i="23"/>
  <c r="E731" i="23"/>
  <c r="I730" i="23"/>
  <c r="E730" i="23"/>
  <c r="I729" i="23"/>
  <c r="H729" i="23"/>
  <c r="G729" i="23"/>
  <c r="F729" i="23"/>
  <c r="E729" i="23"/>
  <c r="D729" i="23"/>
  <c r="C729" i="23"/>
  <c r="I728" i="23"/>
  <c r="E728" i="23"/>
  <c r="I727" i="23"/>
  <c r="E727" i="23"/>
  <c r="I726" i="23"/>
  <c r="E726" i="23"/>
  <c r="I725" i="23"/>
  <c r="H725" i="23"/>
  <c r="G725" i="23"/>
  <c r="F725" i="23"/>
  <c r="E725" i="23"/>
  <c r="D725" i="23"/>
  <c r="C725" i="23"/>
  <c r="I724" i="23"/>
  <c r="E724" i="23"/>
  <c r="I723" i="23"/>
  <c r="E723" i="23"/>
  <c r="I722" i="23"/>
  <c r="G722" i="23"/>
  <c r="F722" i="23"/>
  <c r="E722" i="23"/>
  <c r="I721" i="23"/>
  <c r="H721" i="23"/>
  <c r="G721" i="23"/>
  <c r="F721" i="23"/>
  <c r="E721" i="23"/>
  <c r="D721" i="23"/>
  <c r="C721" i="23"/>
  <c r="I720" i="23"/>
  <c r="H720" i="23"/>
  <c r="G720" i="23"/>
  <c r="F720" i="23"/>
  <c r="E720" i="23"/>
  <c r="D720" i="23"/>
  <c r="C720" i="23"/>
  <c r="I719" i="23"/>
  <c r="G719" i="23"/>
  <c r="F719" i="23"/>
  <c r="E719" i="23"/>
  <c r="I718" i="23"/>
  <c r="E718" i="23"/>
  <c r="I717" i="23"/>
  <c r="G717" i="23"/>
  <c r="F717" i="23"/>
  <c r="E717" i="23"/>
  <c r="I716" i="23"/>
  <c r="H716" i="23"/>
  <c r="G716" i="23"/>
  <c r="F716" i="23"/>
  <c r="E716" i="23"/>
  <c r="D716" i="23"/>
  <c r="C716" i="23"/>
  <c r="I715" i="23"/>
  <c r="H715" i="23"/>
  <c r="G715" i="23"/>
  <c r="F715" i="23"/>
  <c r="E715" i="23"/>
  <c r="D715" i="23"/>
  <c r="C715" i="23"/>
  <c r="I714" i="23"/>
  <c r="I713" i="23"/>
  <c r="H713" i="23"/>
  <c r="G713" i="23"/>
  <c r="F713" i="23"/>
  <c r="E713" i="23"/>
  <c r="D713" i="23"/>
  <c r="C713" i="23"/>
  <c r="I712" i="23"/>
  <c r="I711" i="23"/>
  <c r="H711" i="23"/>
  <c r="G711" i="23"/>
  <c r="F711" i="23"/>
  <c r="E711" i="23"/>
  <c r="D711" i="23"/>
  <c r="C711" i="23"/>
  <c r="I710" i="23"/>
  <c r="H710" i="23"/>
  <c r="G710" i="23"/>
  <c r="F710" i="23"/>
  <c r="E710" i="23"/>
  <c r="D710" i="23"/>
  <c r="C710" i="23"/>
  <c r="I709" i="23"/>
  <c r="H709" i="23"/>
  <c r="G709" i="23"/>
  <c r="F709" i="23"/>
  <c r="E709" i="23"/>
  <c r="D709" i="23"/>
  <c r="C709" i="23"/>
  <c r="I708" i="23"/>
  <c r="H708" i="23"/>
  <c r="G708" i="23"/>
  <c r="F708" i="23"/>
  <c r="E708" i="23"/>
  <c r="D708" i="23"/>
  <c r="C708" i="23"/>
  <c r="I707" i="23"/>
  <c r="H707" i="23"/>
  <c r="G707" i="23"/>
  <c r="F707" i="23"/>
  <c r="E707" i="23"/>
  <c r="D707" i="23"/>
  <c r="C707" i="23"/>
  <c r="I706" i="23"/>
  <c r="I705" i="23"/>
  <c r="H705" i="23"/>
  <c r="G705" i="23"/>
  <c r="F705" i="23"/>
  <c r="E705" i="23"/>
  <c r="D705" i="23"/>
  <c r="C705" i="23"/>
  <c r="I704" i="23"/>
  <c r="H704" i="23"/>
  <c r="G704" i="23"/>
  <c r="F704" i="23"/>
  <c r="E704" i="23"/>
  <c r="D704" i="23"/>
  <c r="C704" i="23"/>
  <c r="I703" i="23"/>
  <c r="H703" i="23"/>
  <c r="G703" i="23"/>
  <c r="F703" i="23"/>
  <c r="E703" i="23"/>
  <c r="D703" i="23"/>
  <c r="C703" i="23"/>
  <c r="I702" i="23"/>
  <c r="H702" i="23"/>
  <c r="G702" i="23"/>
  <c r="F702" i="23"/>
  <c r="E702" i="23"/>
  <c r="D702" i="23"/>
  <c r="C702" i="23"/>
  <c r="I701" i="23"/>
  <c r="H701" i="23"/>
  <c r="G701" i="23"/>
  <c r="F701" i="23"/>
  <c r="E701" i="23"/>
  <c r="D701" i="23"/>
  <c r="C701" i="23"/>
  <c r="I700" i="23"/>
  <c r="H700" i="23"/>
  <c r="G700" i="23"/>
  <c r="F700" i="23"/>
  <c r="E700" i="23"/>
  <c r="D700" i="23"/>
  <c r="C700" i="23"/>
  <c r="I699" i="23"/>
  <c r="I698" i="23"/>
  <c r="H698" i="23"/>
  <c r="G698" i="23"/>
  <c r="F698" i="23"/>
  <c r="E698" i="23"/>
  <c r="D698" i="23"/>
  <c r="C698" i="23"/>
  <c r="I697" i="23"/>
  <c r="H697" i="23"/>
  <c r="G697" i="23"/>
  <c r="F697" i="23"/>
  <c r="E697" i="23"/>
  <c r="D697" i="23"/>
  <c r="C697" i="23"/>
  <c r="I696" i="23"/>
  <c r="H696" i="23"/>
  <c r="G696" i="23"/>
  <c r="F696" i="23"/>
  <c r="E696" i="23"/>
  <c r="D696" i="23"/>
  <c r="C696" i="23"/>
  <c r="I695" i="23"/>
  <c r="H695" i="23"/>
  <c r="G695" i="23"/>
  <c r="F695" i="23"/>
  <c r="E695" i="23"/>
  <c r="D695" i="23"/>
  <c r="C695" i="23"/>
  <c r="M694" i="23"/>
  <c r="L694" i="23"/>
  <c r="K694" i="23"/>
  <c r="I694" i="23"/>
  <c r="H694" i="23"/>
  <c r="G694" i="23"/>
  <c r="F694" i="23"/>
  <c r="E694" i="23"/>
  <c r="D694" i="23"/>
  <c r="C694" i="23"/>
  <c r="I693" i="23"/>
  <c r="H693" i="23"/>
  <c r="G693" i="23"/>
  <c r="F693" i="23"/>
  <c r="E693" i="23"/>
  <c r="D693" i="23"/>
  <c r="C693" i="23"/>
  <c r="I692" i="23"/>
  <c r="I691" i="23"/>
  <c r="H691" i="23"/>
  <c r="G691" i="23"/>
  <c r="F691" i="23"/>
  <c r="E691" i="23"/>
  <c r="D691" i="23"/>
  <c r="C691" i="23"/>
  <c r="I690" i="23"/>
  <c r="H690" i="23"/>
  <c r="G690" i="23"/>
  <c r="F690" i="23"/>
  <c r="E690" i="23"/>
  <c r="D690" i="23"/>
  <c r="C690" i="23"/>
  <c r="I689" i="23"/>
  <c r="I688" i="23"/>
  <c r="H688" i="23"/>
  <c r="G688" i="23"/>
  <c r="F688" i="23"/>
  <c r="E688" i="23"/>
  <c r="D688" i="23"/>
  <c r="C688" i="23"/>
  <c r="I687" i="23"/>
  <c r="H687" i="23"/>
  <c r="G687" i="23"/>
  <c r="F687" i="23"/>
  <c r="E687" i="23"/>
  <c r="D687" i="23"/>
  <c r="C687" i="23"/>
  <c r="I686" i="23"/>
  <c r="H686" i="23"/>
  <c r="G686" i="23"/>
  <c r="F686" i="23"/>
  <c r="E686" i="23"/>
  <c r="D686" i="23"/>
  <c r="C686" i="23"/>
  <c r="I685" i="23"/>
  <c r="H685" i="23"/>
  <c r="G685" i="23"/>
  <c r="F685" i="23"/>
  <c r="E685" i="23"/>
  <c r="D685" i="23"/>
  <c r="C685" i="23"/>
  <c r="I684" i="23"/>
  <c r="I683" i="23"/>
  <c r="H683" i="23"/>
  <c r="G683" i="23"/>
  <c r="F683" i="23"/>
  <c r="E683" i="23"/>
  <c r="D683" i="23"/>
  <c r="C683" i="23"/>
  <c r="I682" i="23"/>
  <c r="I681" i="23"/>
  <c r="E681" i="23"/>
  <c r="I680" i="23"/>
  <c r="I679" i="23"/>
  <c r="E679" i="23"/>
  <c r="I678" i="23"/>
  <c r="E678" i="23"/>
  <c r="I677" i="23"/>
  <c r="E677" i="23"/>
  <c r="I676" i="23"/>
  <c r="E676" i="23"/>
  <c r="I675" i="23"/>
  <c r="H675" i="23"/>
  <c r="G675" i="23"/>
  <c r="F675" i="23"/>
  <c r="E675" i="23"/>
  <c r="D675" i="23"/>
  <c r="C675" i="23"/>
  <c r="I674" i="23"/>
  <c r="I673" i="23"/>
  <c r="H673" i="23"/>
  <c r="G673" i="23"/>
  <c r="F673" i="23"/>
  <c r="E673" i="23"/>
  <c r="D673" i="23"/>
  <c r="C673" i="23"/>
  <c r="I672" i="23"/>
  <c r="E672" i="23"/>
  <c r="I671" i="23"/>
  <c r="E671" i="23"/>
  <c r="I670" i="23"/>
  <c r="E670" i="23"/>
  <c r="I669" i="23"/>
  <c r="E669" i="23"/>
  <c r="I668" i="23"/>
  <c r="H668" i="23"/>
  <c r="G668" i="23"/>
  <c r="F668" i="23"/>
  <c r="E668" i="23"/>
  <c r="D668" i="23"/>
  <c r="C668" i="23"/>
  <c r="I667" i="23"/>
  <c r="I666" i="23"/>
  <c r="H666" i="23"/>
  <c r="G666" i="23"/>
  <c r="F666" i="23"/>
  <c r="E666" i="23"/>
  <c r="D666" i="23"/>
  <c r="C666" i="23"/>
  <c r="I665" i="23"/>
  <c r="E665" i="23"/>
  <c r="I664" i="23"/>
  <c r="E664" i="23"/>
  <c r="I663" i="23"/>
  <c r="E663" i="23"/>
  <c r="I662" i="23"/>
  <c r="E662" i="23"/>
  <c r="I661" i="23"/>
  <c r="H661" i="23"/>
  <c r="G661" i="23"/>
  <c r="F661" i="23"/>
  <c r="E661" i="23"/>
  <c r="D661" i="23"/>
  <c r="C661" i="23"/>
  <c r="I660" i="23"/>
  <c r="I659" i="23"/>
  <c r="H659" i="23"/>
  <c r="G659" i="23"/>
  <c r="F659" i="23"/>
  <c r="E659" i="23"/>
  <c r="D659" i="23"/>
  <c r="C659" i="23"/>
  <c r="I658" i="23"/>
  <c r="H658" i="23"/>
  <c r="G658" i="23"/>
  <c r="F658" i="23"/>
  <c r="E658" i="23"/>
  <c r="D658" i="23"/>
  <c r="C658" i="23"/>
  <c r="I657" i="23"/>
  <c r="I656" i="23"/>
  <c r="E656" i="23"/>
  <c r="I655" i="23"/>
  <c r="H655" i="23"/>
  <c r="G655" i="23"/>
  <c r="F655" i="23"/>
  <c r="E655" i="23"/>
  <c r="D655" i="23"/>
  <c r="C655" i="23"/>
  <c r="I654" i="23"/>
  <c r="H654" i="23"/>
  <c r="G654" i="23"/>
  <c r="F654" i="23"/>
  <c r="E654" i="23"/>
  <c r="D654" i="23"/>
  <c r="C654" i="23"/>
  <c r="I653" i="23"/>
  <c r="E653" i="23"/>
  <c r="I652" i="23"/>
  <c r="E652" i="23"/>
  <c r="I651" i="23"/>
  <c r="E651" i="23"/>
  <c r="I650" i="23"/>
  <c r="I649" i="23"/>
  <c r="E649" i="23"/>
  <c r="I648" i="23"/>
  <c r="E648" i="23"/>
  <c r="K647" i="23"/>
  <c r="I647" i="23"/>
  <c r="E647" i="23"/>
  <c r="I646" i="23"/>
  <c r="H646" i="23"/>
  <c r="G646" i="23"/>
  <c r="F646" i="23"/>
  <c r="E646" i="23"/>
  <c r="D646" i="23"/>
  <c r="C646" i="23"/>
  <c r="I645" i="23"/>
  <c r="E645" i="23"/>
  <c r="I644" i="23"/>
  <c r="E644" i="23"/>
  <c r="I643" i="23"/>
  <c r="E643" i="23"/>
  <c r="I642" i="23"/>
  <c r="H642" i="23"/>
  <c r="G642" i="23"/>
  <c r="F642" i="23"/>
  <c r="E642" i="23"/>
  <c r="D642" i="23"/>
  <c r="C642" i="23"/>
  <c r="I641" i="23"/>
  <c r="H641" i="23"/>
  <c r="G641" i="23"/>
  <c r="F641" i="23"/>
  <c r="E641" i="23"/>
  <c r="D641" i="23"/>
  <c r="C641" i="23"/>
  <c r="K640" i="23"/>
  <c r="I640" i="23"/>
  <c r="E640" i="23"/>
  <c r="I639" i="23"/>
  <c r="E639" i="23"/>
  <c r="I638" i="23"/>
  <c r="E638" i="23"/>
  <c r="I637" i="23"/>
  <c r="H637" i="23"/>
  <c r="G637" i="23"/>
  <c r="F637" i="23"/>
  <c r="E637" i="23"/>
  <c r="D637" i="23"/>
  <c r="C637" i="23"/>
  <c r="I636" i="23"/>
  <c r="H636" i="23"/>
  <c r="G636" i="23"/>
  <c r="F636" i="23"/>
  <c r="E636" i="23"/>
  <c r="D636" i="23"/>
  <c r="C636" i="23"/>
  <c r="I635" i="23"/>
  <c r="I634" i="23"/>
  <c r="H634" i="23"/>
  <c r="G634" i="23"/>
  <c r="F634" i="23"/>
  <c r="E634" i="23"/>
  <c r="D634" i="23"/>
  <c r="C634" i="23"/>
  <c r="I633" i="23"/>
  <c r="I632" i="23"/>
  <c r="E632" i="23"/>
  <c r="I631" i="23"/>
  <c r="I630" i="23"/>
  <c r="E630" i="23"/>
  <c r="I629" i="23"/>
  <c r="E629" i="23"/>
  <c r="I628" i="23"/>
  <c r="E628" i="23"/>
  <c r="I627" i="23"/>
  <c r="E627" i="23"/>
  <c r="I626" i="23"/>
  <c r="H626" i="23"/>
  <c r="G626" i="23"/>
  <c r="F626" i="23"/>
  <c r="E626" i="23"/>
  <c r="D626" i="23"/>
  <c r="C626" i="23"/>
  <c r="I625" i="23"/>
  <c r="I624" i="23"/>
  <c r="H624" i="23"/>
  <c r="G624" i="23"/>
  <c r="F624" i="23"/>
  <c r="E624" i="23"/>
  <c r="D624" i="23"/>
  <c r="C624" i="23"/>
  <c r="I623" i="23"/>
  <c r="E623" i="23"/>
  <c r="I622" i="23"/>
  <c r="E622" i="23"/>
  <c r="I621" i="23"/>
  <c r="E621" i="23"/>
  <c r="I620" i="23"/>
  <c r="E620" i="23"/>
  <c r="I619" i="23"/>
  <c r="H619" i="23"/>
  <c r="G619" i="23"/>
  <c r="F619" i="23"/>
  <c r="E619" i="23"/>
  <c r="D619" i="23"/>
  <c r="C619" i="23"/>
  <c r="I618" i="23"/>
  <c r="I617" i="23"/>
  <c r="H617" i="23"/>
  <c r="G617" i="23"/>
  <c r="F617" i="23"/>
  <c r="E617" i="23"/>
  <c r="D617" i="23"/>
  <c r="C617" i="23"/>
  <c r="I616" i="23"/>
  <c r="E616" i="23"/>
  <c r="I615" i="23"/>
  <c r="E615" i="23"/>
  <c r="I614" i="23"/>
  <c r="E614" i="23"/>
  <c r="I613" i="23"/>
  <c r="E613" i="23"/>
  <c r="I612" i="23"/>
  <c r="H612" i="23"/>
  <c r="G612" i="23"/>
  <c r="F612" i="23"/>
  <c r="E612" i="23"/>
  <c r="D612" i="23"/>
  <c r="C612" i="23"/>
  <c r="I611" i="23"/>
  <c r="I610" i="23"/>
  <c r="H610" i="23"/>
  <c r="G610" i="23"/>
  <c r="F610" i="23"/>
  <c r="E610" i="23"/>
  <c r="D610" i="23"/>
  <c r="C610" i="23"/>
  <c r="I609" i="23"/>
  <c r="H609" i="23"/>
  <c r="G609" i="23"/>
  <c r="F609" i="23"/>
  <c r="E609" i="23"/>
  <c r="D609" i="23"/>
  <c r="C609" i="23"/>
  <c r="I608" i="23"/>
  <c r="I607" i="23"/>
  <c r="E607" i="23"/>
  <c r="I606" i="23"/>
  <c r="H606" i="23"/>
  <c r="G606" i="23"/>
  <c r="F606" i="23"/>
  <c r="E606" i="23"/>
  <c r="D606" i="23"/>
  <c r="C606" i="23"/>
  <c r="I605" i="23"/>
  <c r="H605" i="23"/>
  <c r="G605" i="23"/>
  <c r="F605" i="23"/>
  <c r="E605" i="23"/>
  <c r="D605" i="23"/>
  <c r="C605" i="23"/>
  <c r="I604" i="23"/>
  <c r="E604" i="23"/>
  <c r="I603" i="23"/>
  <c r="E603" i="23"/>
  <c r="I602" i="23"/>
  <c r="E602" i="23"/>
  <c r="I601" i="23"/>
  <c r="I600" i="23"/>
  <c r="E600" i="23"/>
  <c r="I599" i="23"/>
  <c r="E599" i="23"/>
  <c r="K598" i="23"/>
  <c r="I598" i="23"/>
  <c r="E598" i="23"/>
  <c r="I597" i="23"/>
  <c r="H597" i="23"/>
  <c r="G597" i="23"/>
  <c r="F597" i="23"/>
  <c r="E597" i="23"/>
  <c r="D597" i="23"/>
  <c r="C597" i="23"/>
  <c r="I596" i="23"/>
  <c r="E596" i="23"/>
  <c r="I595" i="23"/>
  <c r="E595" i="23"/>
  <c r="I594" i="23"/>
  <c r="E594" i="23"/>
  <c r="I593" i="23"/>
  <c r="H593" i="23"/>
  <c r="G593" i="23"/>
  <c r="F593" i="23"/>
  <c r="E593" i="23"/>
  <c r="D593" i="23"/>
  <c r="C593" i="23"/>
  <c r="I592" i="23"/>
  <c r="H592" i="23"/>
  <c r="G592" i="23"/>
  <c r="F592" i="23"/>
  <c r="E592" i="23"/>
  <c r="D592" i="23"/>
  <c r="C592" i="23"/>
  <c r="K591" i="23"/>
  <c r="I591" i="23"/>
  <c r="E591" i="23"/>
  <c r="I590" i="23"/>
  <c r="E590" i="23"/>
  <c r="I589" i="23"/>
  <c r="E589" i="23"/>
  <c r="I588" i="23"/>
  <c r="H588" i="23"/>
  <c r="G588" i="23"/>
  <c r="F588" i="23"/>
  <c r="E588" i="23"/>
  <c r="D588" i="23"/>
  <c r="C588" i="23"/>
  <c r="I587" i="23"/>
  <c r="H587" i="23"/>
  <c r="G587" i="23"/>
  <c r="F587" i="23"/>
  <c r="E587" i="23"/>
  <c r="D587" i="23"/>
  <c r="C587" i="23"/>
  <c r="I586" i="23"/>
  <c r="H586" i="23"/>
  <c r="G586" i="23"/>
  <c r="F586" i="23"/>
  <c r="E586" i="23"/>
  <c r="D586" i="23"/>
  <c r="C586" i="23"/>
  <c r="I585" i="23"/>
  <c r="I584" i="23"/>
  <c r="E584" i="23"/>
  <c r="I583" i="23"/>
  <c r="I582" i="23"/>
  <c r="E582" i="23"/>
  <c r="I581" i="23"/>
  <c r="E581" i="23"/>
  <c r="I580" i="23"/>
  <c r="E580" i="23"/>
  <c r="I579" i="23"/>
  <c r="E579" i="23"/>
  <c r="I578" i="23"/>
  <c r="H578" i="23"/>
  <c r="G578" i="23"/>
  <c r="F578" i="23"/>
  <c r="E578" i="23"/>
  <c r="D578" i="23"/>
  <c r="C578" i="23"/>
  <c r="I577" i="23"/>
  <c r="I576" i="23"/>
  <c r="H576" i="23"/>
  <c r="G576" i="23"/>
  <c r="F576" i="23"/>
  <c r="E576" i="23"/>
  <c r="D576" i="23"/>
  <c r="C576" i="23"/>
  <c r="I575" i="23"/>
  <c r="E575" i="23"/>
  <c r="I574" i="23"/>
  <c r="E574" i="23"/>
  <c r="I573" i="23"/>
  <c r="E573" i="23"/>
  <c r="I572" i="23"/>
  <c r="E572" i="23"/>
  <c r="I571" i="23"/>
  <c r="H571" i="23"/>
  <c r="G571" i="23"/>
  <c r="F571" i="23"/>
  <c r="E571" i="23"/>
  <c r="D571" i="23"/>
  <c r="C571" i="23"/>
  <c r="I570" i="23"/>
  <c r="I569" i="23"/>
  <c r="H569" i="23"/>
  <c r="G569" i="23"/>
  <c r="F569" i="23"/>
  <c r="E569" i="23"/>
  <c r="D569" i="23"/>
  <c r="C569" i="23"/>
  <c r="I568" i="23"/>
  <c r="E568" i="23"/>
  <c r="I567" i="23"/>
  <c r="E567" i="23"/>
  <c r="I566" i="23"/>
  <c r="E566" i="23"/>
  <c r="I565" i="23"/>
  <c r="E565" i="23"/>
  <c r="I564" i="23"/>
  <c r="H564" i="23"/>
  <c r="G564" i="23"/>
  <c r="F564" i="23"/>
  <c r="E564" i="23"/>
  <c r="D564" i="23"/>
  <c r="C564" i="23"/>
  <c r="I563" i="23"/>
  <c r="I562" i="23"/>
  <c r="H562" i="23"/>
  <c r="G562" i="23"/>
  <c r="F562" i="23"/>
  <c r="E562" i="23"/>
  <c r="D562" i="23"/>
  <c r="C562" i="23"/>
  <c r="I561" i="23"/>
  <c r="H561" i="23"/>
  <c r="G561" i="23"/>
  <c r="F561" i="23"/>
  <c r="E561" i="23"/>
  <c r="D561" i="23"/>
  <c r="C561" i="23"/>
  <c r="I560" i="23"/>
  <c r="I559" i="23"/>
  <c r="E559" i="23"/>
  <c r="I558" i="23"/>
  <c r="H558" i="23"/>
  <c r="G558" i="23"/>
  <c r="F558" i="23"/>
  <c r="E558" i="23"/>
  <c r="D558" i="23"/>
  <c r="C558" i="23"/>
  <c r="I557" i="23"/>
  <c r="H557" i="23"/>
  <c r="G557" i="23"/>
  <c r="F557" i="23"/>
  <c r="E557" i="23"/>
  <c r="D557" i="23"/>
  <c r="C557" i="23"/>
  <c r="I556" i="23"/>
  <c r="E556" i="23"/>
  <c r="I555" i="23"/>
  <c r="E555" i="23"/>
  <c r="I554" i="23"/>
  <c r="E554" i="23"/>
  <c r="I553" i="23"/>
  <c r="I552" i="23"/>
  <c r="E552" i="23"/>
  <c r="I551" i="23"/>
  <c r="E551" i="23"/>
  <c r="K550" i="23"/>
  <c r="I550" i="23"/>
  <c r="E550" i="23"/>
  <c r="I549" i="23"/>
  <c r="H549" i="23"/>
  <c r="G549" i="23"/>
  <c r="F549" i="23"/>
  <c r="E549" i="23"/>
  <c r="D549" i="23"/>
  <c r="C549" i="23"/>
  <c r="I548" i="23"/>
  <c r="E548" i="23"/>
  <c r="I547" i="23"/>
  <c r="E547" i="23"/>
  <c r="I546" i="23"/>
  <c r="E546" i="23"/>
  <c r="I545" i="23"/>
  <c r="H545" i="23"/>
  <c r="G545" i="23"/>
  <c r="F545" i="23"/>
  <c r="E545" i="23"/>
  <c r="D545" i="23"/>
  <c r="C545" i="23"/>
  <c r="I544" i="23"/>
  <c r="H544" i="23"/>
  <c r="G544" i="23"/>
  <c r="F544" i="23"/>
  <c r="E544" i="23"/>
  <c r="D544" i="23"/>
  <c r="C544" i="23"/>
  <c r="K543" i="23"/>
  <c r="I543" i="23"/>
  <c r="E543" i="23"/>
  <c r="C543" i="23"/>
  <c r="I542" i="23"/>
  <c r="E542" i="23"/>
  <c r="I541" i="23"/>
  <c r="E541" i="23"/>
  <c r="I540" i="23"/>
  <c r="H540" i="23"/>
  <c r="G540" i="23"/>
  <c r="F540" i="23"/>
  <c r="E540" i="23"/>
  <c r="D540" i="23"/>
  <c r="C540" i="23"/>
  <c r="I539" i="23"/>
  <c r="H539" i="23"/>
  <c r="G539" i="23"/>
  <c r="F539" i="23"/>
  <c r="E539" i="23"/>
  <c r="D539" i="23"/>
  <c r="C539" i="23"/>
  <c r="I538" i="23"/>
  <c r="I537" i="23"/>
  <c r="H537" i="23"/>
  <c r="G537" i="23"/>
  <c r="F537" i="23"/>
  <c r="E537" i="23"/>
  <c r="D537" i="23"/>
  <c r="C537" i="23"/>
  <c r="I536" i="23"/>
  <c r="I535" i="23"/>
  <c r="E535" i="23"/>
  <c r="I534" i="23"/>
  <c r="I533" i="23"/>
  <c r="E533" i="23"/>
  <c r="I532" i="23"/>
  <c r="E532" i="23"/>
  <c r="I531" i="23"/>
  <c r="E531" i="23"/>
  <c r="I530" i="23"/>
  <c r="E530" i="23"/>
  <c r="I529" i="23"/>
  <c r="H529" i="23"/>
  <c r="G529" i="23"/>
  <c r="F529" i="23"/>
  <c r="E529" i="23"/>
  <c r="D529" i="23"/>
  <c r="C529" i="23"/>
  <c r="I528" i="23"/>
  <c r="I527" i="23"/>
  <c r="H527" i="23"/>
  <c r="G527" i="23"/>
  <c r="F527" i="23"/>
  <c r="E527" i="23"/>
  <c r="D527" i="23"/>
  <c r="C527" i="23"/>
  <c r="I526" i="23"/>
  <c r="E526" i="23"/>
  <c r="I525" i="23"/>
  <c r="E525" i="23"/>
  <c r="I524" i="23"/>
  <c r="E524" i="23"/>
  <c r="I523" i="23"/>
  <c r="E523" i="23"/>
  <c r="I522" i="23"/>
  <c r="H522" i="23"/>
  <c r="G522" i="23"/>
  <c r="F522" i="23"/>
  <c r="E522" i="23"/>
  <c r="D522" i="23"/>
  <c r="C522" i="23"/>
  <c r="I521" i="23"/>
  <c r="I520" i="23"/>
  <c r="H520" i="23"/>
  <c r="G520" i="23"/>
  <c r="F520" i="23"/>
  <c r="E520" i="23"/>
  <c r="D520" i="23"/>
  <c r="C520" i="23"/>
  <c r="I519" i="23"/>
  <c r="E519" i="23"/>
  <c r="I518" i="23"/>
  <c r="E518" i="23"/>
  <c r="I517" i="23"/>
  <c r="E517" i="23"/>
  <c r="I516" i="23"/>
  <c r="E516" i="23"/>
  <c r="I515" i="23"/>
  <c r="H515" i="23"/>
  <c r="G515" i="23"/>
  <c r="F515" i="23"/>
  <c r="E515" i="23"/>
  <c r="D515" i="23"/>
  <c r="C515" i="23"/>
  <c r="I514" i="23"/>
  <c r="I513" i="23"/>
  <c r="H513" i="23"/>
  <c r="G513" i="23"/>
  <c r="F513" i="23"/>
  <c r="E513" i="23"/>
  <c r="D513" i="23"/>
  <c r="C513" i="23"/>
  <c r="I512" i="23"/>
  <c r="H512" i="23"/>
  <c r="G512" i="23"/>
  <c r="F512" i="23"/>
  <c r="E512" i="23"/>
  <c r="D512" i="23"/>
  <c r="C512" i="23"/>
  <c r="I511" i="23"/>
  <c r="I510" i="23"/>
  <c r="E510" i="23"/>
  <c r="I509" i="23"/>
  <c r="H509" i="23"/>
  <c r="G509" i="23"/>
  <c r="F509" i="23"/>
  <c r="E509" i="23"/>
  <c r="D509" i="23"/>
  <c r="C509" i="23"/>
  <c r="I508" i="23"/>
  <c r="H508" i="23"/>
  <c r="G508" i="23"/>
  <c r="F508" i="23"/>
  <c r="E508" i="23"/>
  <c r="D508" i="23"/>
  <c r="C508" i="23"/>
  <c r="I507" i="23"/>
  <c r="E507" i="23"/>
  <c r="I506" i="23"/>
  <c r="E506" i="23"/>
  <c r="I505" i="23"/>
  <c r="E505" i="23"/>
  <c r="I504" i="23"/>
  <c r="I503" i="23"/>
  <c r="E503" i="23"/>
  <c r="I502" i="23"/>
  <c r="E502" i="23"/>
  <c r="K501" i="23"/>
  <c r="I501" i="23"/>
  <c r="E501" i="23"/>
  <c r="I500" i="23"/>
  <c r="H500" i="23"/>
  <c r="G500" i="23"/>
  <c r="F500" i="23"/>
  <c r="E500" i="23"/>
  <c r="D500" i="23"/>
  <c r="C500" i="23"/>
  <c r="I499" i="23"/>
  <c r="E499" i="23"/>
  <c r="I498" i="23"/>
  <c r="E498" i="23"/>
  <c r="K497" i="23"/>
  <c r="I497" i="23"/>
  <c r="E497" i="23"/>
  <c r="I496" i="23"/>
  <c r="H496" i="23"/>
  <c r="G496" i="23"/>
  <c r="F496" i="23"/>
  <c r="E496" i="23"/>
  <c r="D496" i="23"/>
  <c r="C496" i="23"/>
  <c r="I495" i="23"/>
  <c r="H495" i="23"/>
  <c r="G495" i="23"/>
  <c r="F495" i="23"/>
  <c r="E495" i="23"/>
  <c r="D495" i="23"/>
  <c r="C495" i="23"/>
  <c r="K494" i="23"/>
  <c r="I494" i="23"/>
  <c r="E494" i="23"/>
  <c r="I493" i="23"/>
  <c r="E493" i="23"/>
  <c r="I492" i="23"/>
  <c r="E492" i="23"/>
  <c r="I491" i="23"/>
  <c r="H491" i="23"/>
  <c r="G491" i="23"/>
  <c r="F491" i="23"/>
  <c r="E491" i="23"/>
  <c r="D491" i="23"/>
  <c r="C491" i="23"/>
  <c r="I490" i="23"/>
  <c r="H490" i="23"/>
  <c r="G490" i="23"/>
  <c r="F490" i="23"/>
  <c r="E490" i="23"/>
  <c r="D490" i="23"/>
  <c r="C490" i="23"/>
  <c r="I489" i="23"/>
  <c r="I488" i="23"/>
  <c r="H488" i="23"/>
  <c r="G488" i="23"/>
  <c r="F488" i="23"/>
  <c r="E488" i="23"/>
  <c r="D488" i="23"/>
  <c r="C488" i="23"/>
  <c r="I487" i="23"/>
  <c r="I486" i="23"/>
  <c r="H486" i="23"/>
  <c r="G486" i="23"/>
  <c r="F486" i="23"/>
  <c r="E486" i="23"/>
  <c r="D486" i="23"/>
  <c r="C486" i="23"/>
  <c r="I485" i="23"/>
  <c r="H485" i="23"/>
  <c r="G485" i="23"/>
  <c r="F485" i="23"/>
  <c r="E485" i="23"/>
  <c r="D485" i="23"/>
  <c r="C485" i="23"/>
  <c r="I484" i="23"/>
  <c r="H484" i="23"/>
  <c r="G484" i="23"/>
  <c r="F484" i="23"/>
  <c r="E484" i="23"/>
  <c r="D484" i="23"/>
  <c r="C484" i="23"/>
  <c r="I483" i="23"/>
  <c r="H483" i="23"/>
  <c r="G483" i="23"/>
  <c r="F483" i="23"/>
  <c r="E483" i="23"/>
  <c r="D483" i="23"/>
  <c r="C483" i="23"/>
  <c r="I482" i="23"/>
  <c r="H482" i="23"/>
  <c r="G482" i="23"/>
  <c r="F482" i="23"/>
  <c r="E482" i="23"/>
  <c r="D482" i="23"/>
  <c r="C482" i="23"/>
  <c r="I481" i="23"/>
  <c r="I480" i="23"/>
  <c r="H480" i="23"/>
  <c r="G480" i="23"/>
  <c r="F480" i="23"/>
  <c r="E480" i="23"/>
  <c r="D480" i="23"/>
  <c r="C480" i="23"/>
  <c r="I479" i="23"/>
  <c r="H479" i="23"/>
  <c r="G479" i="23"/>
  <c r="F479" i="23"/>
  <c r="E479" i="23"/>
  <c r="D479" i="23"/>
  <c r="C479" i="23"/>
  <c r="I478" i="23"/>
  <c r="H478" i="23"/>
  <c r="G478" i="23"/>
  <c r="F478" i="23"/>
  <c r="E478" i="23"/>
  <c r="D478" i="23"/>
  <c r="C478" i="23"/>
  <c r="I477" i="23"/>
  <c r="H477" i="23"/>
  <c r="G477" i="23"/>
  <c r="F477" i="23"/>
  <c r="E477" i="23"/>
  <c r="D477" i="23"/>
  <c r="C477" i="23"/>
  <c r="I476" i="23"/>
  <c r="H476" i="23"/>
  <c r="G476" i="23"/>
  <c r="F476" i="23"/>
  <c r="E476" i="23"/>
  <c r="D476" i="23"/>
  <c r="C476" i="23"/>
  <c r="I475" i="23"/>
  <c r="H475" i="23"/>
  <c r="G475" i="23"/>
  <c r="F475" i="23"/>
  <c r="E475" i="23"/>
  <c r="D475" i="23"/>
  <c r="C475" i="23"/>
  <c r="I474" i="23"/>
  <c r="I473" i="23"/>
  <c r="H473" i="23"/>
  <c r="G473" i="23"/>
  <c r="F473" i="23"/>
  <c r="E473" i="23"/>
  <c r="D473" i="23"/>
  <c r="C473" i="23"/>
  <c r="I472" i="23"/>
  <c r="H472" i="23"/>
  <c r="G472" i="23"/>
  <c r="F472" i="23"/>
  <c r="E472" i="23"/>
  <c r="D472" i="23"/>
  <c r="C472" i="23"/>
  <c r="I471" i="23"/>
  <c r="H471" i="23"/>
  <c r="G471" i="23"/>
  <c r="F471" i="23"/>
  <c r="E471" i="23"/>
  <c r="D471" i="23"/>
  <c r="C471" i="23"/>
  <c r="I470" i="23"/>
  <c r="H470" i="23"/>
  <c r="G470" i="23"/>
  <c r="F470" i="23"/>
  <c r="E470" i="23"/>
  <c r="D470" i="23"/>
  <c r="C470" i="23"/>
  <c r="I469" i="23"/>
  <c r="H469" i="23"/>
  <c r="G469" i="23"/>
  <c r="F469" i="23"/>
  <c r="E469" i="23"/>
  <c r="D469" i="23"/>
  <c r="C469" i="23"/>
  <c r="I468" i="23"/>
  <c r="H468" i="23"/>
  <c r="G468" i="23"/>
  <c r="F468" i="23"/>
  <c r="E468" i="23"/>
  <c r="D468" i="23"/>
  <c r="C468" i="23"/>
  <c r="I467" i="23"/>
  <c r="I466" i="23"/>
  <c r="H466" i="23"/>
  <c r="G466" i="23"/>
  <c r="F466" i="23"/>
  <c r="E466" i="23"/>
  <c r="D466" i="23"/>
  <c r="C466" i="23"/>
  <c r="I465" i="23"/>
  <c r="H465" i="23"/>
  <c r="G465" i="23"/>
  <c r="F465" i="23"/>
  <c r="E465" i="23"/>
  <c r="D465" i="23"/>
  <c r="C465" i="23"/>
  <c r="I464" i="23"/>
  <c r="I463" i="23"/>
  <c r="H463" i="23"/>
  <c r="G463" i="23"/>
  <c r="F463" i="23"/>
  <c r="E463" i="23"/>
  <c r="D463" i="23"/>
  <c r="C463" i="23"/>
  <c r="I462" i="23"/>
  <c r="H462" i="23"/>
  <c r="G462" i="23"/>
  <c r="F462" i="23"/>
  <c r="E462" i="23"/>
  <c r="D462" i="23"/>
  <c r="C462" i="23"/>
  <c r="I461" i="23"/>
  <c r="H461" i="23"/>
  <c r="G461" i="23"/>
  <c r="F461" i="23"/>
  <c r="E461" i="23"/>
  <c r="D461" i="23"/>
  <c r="C461" i="23"/>
  <c r="I460" i="23"/>
  <c r="H460" i="23"/>
  <c r="G460" i="23"/>
  <c r="F460" i="23"/>
  <c r="E460" i="23"/>
  <c r="D460" i="23"/>
  <c r="C460" i="23"/>
  <c r="I459" i="23"/>
  <c r="I458" i="23"/>
  <c r="H458" i="23"/>
  <c r="G458" i="23"/>
  <c r="F458" i="23"/>
  <c r="E458" i="23"/>
  <c r="D458" i="23"/>
  <c r="C458" i="23"/>
  <c r="I457" i="23"/>
  <c r="I456" i="23"/>
  <c r="E456" i="23"/>
  <c r="I455" i="23"/>
  <c r="I454" i="23"/>
  <c r="E454" i="23"/>
  <c r="I453" i="23"/>
  <c r="E453" i="23"/>
  <c r="I452" i="23"/>
  <c r="E452" i="23"/>
  <c r="I451" i="23"/>
  <c r="E451" i="23"/>
  <c r="I450" i="23"/>
  <c r="H450" i="23"/>
  <c r="G450" i="23"/>
  <c r="F450" i="23"/>
  <c r="E450" i="23"/>
  <c r="D450" i="23"/>
  <c r="C450" i="23"/>
  <c r="I449" i="23"/>
  <c r="I448" i="23"/>
  <c r="H448" i="23"/>
  <c r="G448" i="23"/>
  <c r="F448" i="23"/>
  <c r="E448" i="23"/>
  <c r="D448" i="23"/>
  <c r="C448" i="23"/>
  <c r="I447" i="23"/>
  <c r="E447" i="23"/>
  <c r="I446" i="23"/>
  <c r="E446" i="23"/>
  <c r="I445" i="23"/>
  <c r="E445" i="23"/>
  <c r="I444" i="23"/>
  <c r="E444" i="23"/>
  <c r="I443" i="23"/>
  <c r="H443" i="23"/>
  <c r="G443" i="23"/>
  <c r="F443" i="23"/>
  <c r="E443" i="23"/>
  <c r="D443" i="23"/>
  <c r="C443" i="23"/>
  <c r="I442" i="23"/>
  <c r="I441" i="23"/>
  <c r="H441" i="23"/>
  <c r="G441" i="23"/>
  <c r="F441" i="23"/>
  <c r="E441" i="23"/>
  <c r="D441" i="23"/>
  <c r="C441" i="23"/>
  <c r="I440" i="23"/>
  <c r="E440" i="23"/>
  <c r="I439" i="23"/>
  <c r="G439" i="23"/>
  <c r="F439" i="23"/>
  <c r="E439" i="23"/>
  <c r="C439" i="23"/>
  <c r="I438" i="23"/>
  <c r="G438" i="23"/>
  <c r="F438" i="23"/>
  <c r="E438" i="23"/>
  <c r="C438" i="23"/>
  <c r="I437" i="23"/>
  <c r="F437" i="23"/>
  <c r="E437" i="23"/>
  <c r="C437" i="23"/>
  <c r="I436" i="23"/>
  <c r="H436" i="23"/>
  <c r="G436" i="23"/>
  <c r="F436" i="23"/>
  <c r="E436" i="23"/>
  <c r="D436" i="23"/>
  <c r="C436" i="23"/>
  <c r="J435" i="23"/>
  <c r="I435" i="23"/>
  <c r="I434" i="23"/>
  <c r="H434" i="23"/>
  <c r="G434" i="23"/>
  <c r="F434" i="23"/>
  <c r="E434" i="23"/>
  <c r="D434" i="23"/>
  <c r="C434" i="23"/>
  <c r="I433" i="23"/>
  <c r="H433" i="23"/>
  <c r="G433" i="23"/>
  <c r="F433" i="23"/>
  <c r="E433" i="23"/>
  <c r="D433" i="23"/>
  <c r="C433" i="23"/>
  <c r="I432" i="23"/>
  <c r="I431" i="23"/>
  <c r="E431" i="23"/>
  <c r="I430" i="23"/>
  <c r="H430" i="23"/>
  <c r="G430" i="23"/>
  <c r="F430" i="23"/>
  <c r="E430" i="23"/>
  <c r="D430" i="23"/>
  <c r="C430" i="23"/>
  <c r="I429" i="23"/>
  <c r="H429" i="23"/>
  <c r="G429" i="23"/>
  <c r="F429" i="23"/>
  <c r="E429" i="23"/>
  <c r="D429" i="23"/>
  <c r="C429" i="23"/>
  <c r="I428" i="23"/>
  <c r="E428" i="23"/>
  <c r="I427" i="23"/>
  <c r="E427" i="23"/>
  <c r="I426" i="23"/>
  <c r="E426" i="23"/>
  <c r="I425" i="23"/>
  <c r="H425" i="23"/>
  <c r="G425" i="23"/>
  <c r="F425" i="23"/>
  <c r="E425" i="23"/>
  <c r="D425" i="23"/>
  <c r="C425" i="23"/>
  <c r="I424" i="23"/>
  <c r="E424" i="23"/>
  <c r="I423" i="23"/>
  <c r="E423" i="23"/>
  <c r="I422" i="23"/>
  <c r="E422" i="23"/>
  <c r="I421" i="23"/>
  <c r="H421" i="23"/>
  <c r="G421" i="23"/>
  <c r="F421" i="23"/>
  <c r="E421" i="23"/>
  <c r="D421" i="23"/>
  <c r="C421" i="23"/>
  <c r="I420" i="23"/>
  <c r="E420" i="23"/>
  <c r="I419" i="23"/>
  <c r="E419" i="23"/>
  <c r="I418" i="23"/>
  <c r="G418" i="23"/>
  <c r="F418" i="23"/>
  <c r="E418" i="23"/>
  <c r="C418" i="23"/>
  <c r="I417" i="23"/>
  <c r="H417" i="23"/>
  <c r="G417" i="23"/>
  <c r="F417" i="23"/>
  <c r="E417" i="23"/>
  <c r="D417" i="23"/>
  <c r="C417" i="23"/>
  <c r="I416" i="23"/>
  <c r="H416" i="23"/>
  <c r="G416" i="23"/>
  <c r="F416" i="23"/>
  <c r="E416" i="23"/>
  <c r="D416" i="23"/>
  <c r="C416" i="23"/>
  <c r="I415" i="23"/>
  <c r="G415" i="23"/>
  <c r="F415" i="23"/>
  <c r="E415" i="23"/>
  <c r="C415" i="23"/>
  <c r="I414" i="23"/>
  <c r="E414" i="23"/>
  <c r="I413" i="23"/>
  <c r="G413" i="23"/>
  <c r="F413" i="23"/>
  <c r="E413" i="23"/>
  <c r="I412" i="23"/>
  <c r="H412" i="23"/>
  <c r="G412" i="23"/>
  <c r="F412" i="23"/>
  <c r="E412" i="23"/>
  <c r="D412" i="23"/>
  <c r="C412" i="23"/>
  <c r="I411" i="23"/>
  <c r="H411" i="23"/>
  <c r="G411" i="23"/>
  <c r="F411" i="23"/>
  <c r="E411" i="23"/>
  <c r="D411" i="23"/>
  <c r="C411" i="23"/>
  <c r="I410" i="23"/>
  <c r="I409" i="23"/>
  <c r="H409" i="23"/>
  <c r="G409" i="23"/>
  <c r="F409" i="23"/>
  <c r="E409" i="23"/>
  <c r="D409" i="23"/>
  <c r="C409" i="23"/>
  <c r="I408" i="23"/>
  <c r="I407" i="23"/>
  <c r="H407" i="23"/>
  <c r="G407" i="23"/>
  <c r="F407" i="23"/>
  <c r="E407" i="23"/>
  <c r="D407" i="23"/>
  <c r="C407" i="23"/>
  <c r="I406" i="23"/>
  <c r="H406" i="23"/>
  <c r="G406" i="23"/>
  <c r="F406" i="23"/>
  <c r="E406" i="23"/>
  <c r="D406" i="23"/>
  <c r="C406" i="23"/>
  <c r="I405" i="23"/>
  <c r="H405" i="23"/>
  <c r="G405" i="23"/>
  <c r="F405" i="23"/>
  <c r="E405" i="23"/>
  <c r="D405" i="23"/>
  <c r="C405" i="23"/>
  <c r="I404" i="23"/>
  <c r="H404" i="23"/>
  <c r="G404" i="23"/>
  <c r="F404" i="23"/>
  <c r="E404" i="23"/>
  <c r="D404" i="23"/>
  <c r="C404" i="23"/>
  <c r="I403" i="23"/>
  <c r="H403" i="23"/>
  <c r="G403" i="23"/>
  <c r="F403" i="23"/>
  <c r="E403" i="23"/>
  <c r="D403" i="23"/>
  <c r="C403" i="23"/>
  <c r="I402" i="23"/>
  <c r="I401" i="23"/>
  <c r="H401" i="23"/>
  <c r="G401" i="23"/>
  <c r="F401" i="23"/>
  <c r="E401" i="23"/>
  <c r="D401" i="23"/>
  <c r="C401" i="23"/>
  <c r="I400" i="23"/>
  <c r="H400" i="23"/>
  <c r="G400" i="23"/>
  <c r="F400" i="23"/>
  <c r="E400" i="23"/>
  <c r="D400" i="23"/>
  <c r="C400" i="23"/>
  <c r="I399" i="23"/>
  <c r="H399" i="23"/>
  <c r="G399" i="23"/>
  <c r="F399" i="23"/>
  <c r="E399" i="23"/>
  <c r="D399" i="23"/>
  <c r="C399" i="23"/>
  <c r="I398" i="23"/>
  <c r="H398" i="23"/>
  <c r="G398" i="23"/>
  <c r="F398" i="23"/>
  <c r="E398" i="23"/>
  <c r="D398" i="23"/>
  <c r="C398" i="23"/>
  <c r="I397" i="23"/>
  <c r="H397" i="23"/>
  <c r="G397" i="23"/>
  <c r="F397" i="23"/>
  <c r="E397" i="23"/>
  <c r="D397" i="23"/>
  <c r="C397" i="23"/>
  <c r="I396" i="23"/>
  <c r="H396" i="23"/>
  <c r="G396" i="23"/>
  <c r="F396" i="23"/>
  <c r="E396" i="23"/>
  <c r="D396" i="23"/>
  <c r="C396" i="23"/>
  <c r="I395" i="23"/>
  <c r="I394" i="23"/>
  <c r="H394" i="23"/>
  <c r="G394" i="23"/>
  <c r="F394" i="23"/>
  <c r="E394" i="23"/>
  <c r="D394" i="23"/>
  <c r="C394" i="23"/>
  <c r="I393" i="23"/>
  <c r="H393" i="23"/>
  <c r="G393" i="23"/>
  <c r="F393" i="23"/>
  <c r="E393" i="23"/>
  <c r="D393" i="23"/>
  <c r="C393" i="23"/>
  <c r="I392" i="23"/>
  <c r="H392" i="23"/>
  <c r="G392" i="23"/>
  <c r="F392" i="23"/>
  <c r="E392" i="23"/>
  <c r="D392" i="23"/>
  <c r="C392" i="23"/>
  <c r="I391" i="23"/>
  <c r="H391" i="23"/>
  <c r="G391" i="23"/>
  <c r="F391" i="23"/>
  <c r="E391" i="23"/>
  <c r="D391" i="23"/>
  <c r="C391" i="23"/>
  <c r="I390" i="23"/>
  <c r="H390" i="23"/>
  <c r="G390" i="23"/>
  <c r="F390" i="23"/>
  <c r="E390" i="23"/>
  <c r="D390" i="23"/>
  <c r="C390" i="23"/>
  <c r="I389" i="23"/>
  <c r="H389" i="23"/>
  <c r="G389" i="23"/>
  <c r="F389" i="23"/>
  <c r="E389" i="23"/>
  <c r="D389" i="23"/>
  <c r="C389" i="23"/>
  <c r="I388" i="23"/>
  <c r="I387" i="23"/>
  <c r="H387" i="23"/>
  <c r="G387" i="23"/>
  <c r="F387" i="23"/>
  <c r="E387" i="23"/>
  <c r="D387" i="23"/>
  <c r="C387" i="23"/>
  <c r="I386" i="23"/>
  <c r="H386" i="23"/>
  <c r="G386" i="23"/>
  <c r="F386" i="23"/>
  <c r="E386" i="23"/>
  <c r="D386" i="23"/>
  <c r="C386" i="23"/>
  <c r="I385" i="23"/>
  <c r="I384" i="23"/>
  <c r="H384" i="23"/>
  <c r="G384" i="23"/>
  <c r="F384" i="23"/>
  <c r="E384" i="23"/>
  <c r="D384" i="23"/>
  <c r="C384" i="23"/>
  <c r="I383" i="23"/>
  <c r="H383" i="23"/>
  <c r="G383" i="23"/>
  <c r="F383" i="23"/>
  <c r="E383" i="23"/>
  <c r="D383" i="23"/>
  <c r="C383" i="23"/>
  <c r="I382" i="23"/>
  <c r="H382" i="23"/>
  <c r="G382" i="23"/>
  <c r="F382" i="23"/>
  <c r="E382" i="23"/>
  <c r="D382" i="23"/>
  <c r="C382" i="23"/>
  <c r="I381" i="23"/>
  <c r="H381" i="23"/>
  <c r="G381" i="23"/>
  <c r="F381" i="23"/>
  <c r="E381" i="23"/>
  <c r="D381" i="23"/>
  <c r="C381" i="23"/>
  <c r="I380" i="23"/>
  <c r="I379" i="23"/>
  <c r="I378" i="23"/>
  <c r="H378" i="23"/>
  <c r="G378" i="23"/>
  <c r="F378" i="23"/>
  <c r="E378" i="23"/>
  <c r="D378" i="23"/>
  <c r="C378" i="23"/>
  <c r="I377" i="23"/>
  <c r="I376" i="23"/>
  <c r="E376" i="23"/>
  <c r="I375" i="23"/>
  <c r="I374" i="23"/>
  <c r="E374" i="23"/>
  <c r="I373" i="23"/>
  <c r="E373" i="23"/>
  <c r="I372" i="23"/>
  <c r="E372" i="23"/>
  <c r="I371" i="23"/>
  <c r="E371" i="23"/>
  <c r="I370" i="23"/>
  <c r="H370" i="23"/>
  <c r="G370" i="23"/>
  <c r="F370" i="23"/>
  <c r="E370" i="23"/>
  <c r="D370" i="23"/>
  <c r="C370" i="23"/>
  <c r="I369" i="23"/>
  <c r="I368" i="23"/>
  <c r="H368" i="23"/>
  <c r="G368" i="23"/>
  <c r="F368" i="23"/>
  <c r="E368" i="23"/>
  <c r="D368" i="23"/>
  <c r="C368" i="23"/>
  <c r="I367" i="23"/>
  <c r="E367" i="23"/>
  <c r="I366" i="23"/>
  <c r="E366" i="23"/>
  <c r="I365" i="23"/>
  <c r="E365" i="23"/>
  <c r="I364" i="23"/>
  <c r="E364" i="23"/>
  <c r="I363" i="23"/>
  <c r="H363" i="23"/>
  <c r="G363" i="23"/>
  <c r="F363" i="23"/>
  <c r="E363" i="23"/>
  <c r="D363" i="23"/>
  <c r="C363" i="23"/>
  <c r="I362" i="23"/>
  <c r="I361" i="23"/>
  <c r="H361" i="23"/>
  <c r="G361" i="23"/>
  <c r="F361" i="23"/>
  <c r="E361" i="23"/>
  <c r="D361" i="23"/>
  <c r="C361" i="23"/>
  <c r="I360" i="23"/>
  <c r="E360" i="23"/>
  <c r="I359" i="23"/>
  <c r="E359" i="23"/>
  <c r="I358" i="23"/>
  <c r="E358" i="23"/>
  <c r="I357" i="23"/>
  <c r="E357" i="23"/>
  <c r="I356" i="23"/>
  <c r="H356" i="23"/>
  <c r="G356" i="23"/>
  <c r="F356" i="23"/>
  <c r="E356" i="23"/>
  <c r="D356" i="23"/>
  <c r="C356" i="23"/>
  <c r="I355" i="23"/>
  <c r="I354" i="23"/>
  <c r="H354" i="23"/>
  <c r="G354" i="23"/>
  <c r="F354" i="23"/>
  <c r="E354" i="23"/>
  <c r="D354" i="23"/>
  <c r="C354" i="23"/>
  <c r="I353" i="23"/>
  <c r="H353" i="23"/>
  <c r="G353" i="23"/>
  <c r="F353" i="23"/>
  <c r="E353" i="23"/>
  <c r="D353" i="23"/>
  <c r="C353" i="23"/>
  <c r="I352" i="23"/>
  <c r="I351" i="23"/>
  <c r="E351" i="23"/>
  <c r="I350" i="23"/>
  <c r="H350" i="23"/>
  <c r="G350" i="23"/>
  <c r="F350" i="23"/>
  <c r="E350" i="23"/>
  <c r="D350" i="23"/>
  <c r="C350" i="23"/>
  <c r="I349" i="23"/>
  <c r="H349" i="23"/>
  <c r="G349" i="23"/>
  <c r="F349" i="23"/>
  <c r="E349" i="23"/>
  <c r="D349" i="23"/>
  <c r="C349" i="23"/>
  <c r="I348" i="23"/>
  <c r="E348" i="23"/>
  <c r="I347" i="23"/>
  <c r="E347" i="23"/>
  <c r="I346" i="23"/>
  <c r="E346" i="23"/>
  <c r="I345" i="23"/>
  <c r="H345" i="23"/>
  <c r="G345" i="23"/>
  <c r="F345" i="23"/>
  <c r="E345" i="23"/>
  <c r="D345" i="23"/>
  <c r="C345" i="23"/>
  <c r="I344" i="23"/>
  <c r="E344" i="23"/>
  <c r="I343" i="23"/>
  <c r="E343" i="23"/>
  <c r="I342" i="23"/>
  <c r="E342" i="23"/>
  <c r="I341" i="23"/>
  <c r="H341" i="23"/>
  <c r="G341" i="23"/>
  <c r="F341" i="23"/>
  <c r="E341" i="23"/>
  <c r="D341" i="23"/>
  <c r="C341" i="23"/>
  <c r="I340" i="23"/>
  <c r="E340" i="23"/>
  <c r="I339" i="23"/>
  <c r="E339" i="23"/>
  <c r="I338" i="23"/>
  <c r="E338" i="23"/>
  <c r="I337" i="23"/>
  <c r="H337" i="23"/>
  <c r="G337" i="23"/>
  <c r="F337" i="23"/>
  <c r="E337" i="23"/>
  <c r="D337" i="23"/>
  <c r="C337" i="23"/>
  <c r="I336" i="23"/>
  <c r="H336" i="23"/>
  <c r="G336" i="23"/>
  <c r="F336" i="23"/>
  <c r="E336" i="23"/>
  <c r="D336" i="23"/>
  <c r="C336" i="23"/>
  <c r="I335" i="23"/>
  <c r="E335" i="23"/>
  <c r="I334" i="23"/>
  <c r="E334" i="23"/>
  <c r="I333" i="23"/>
  <c r="E333" i="23"/>
  <c r="I332" i="23"/>
  <c r="H332" i="23"/>
  <c r="G332" i="23"/>
  <c r="F332" i="23"/>
  <c r="E332" i="23"/>
  <c r="D332" i="23"/>
  <c r="C332" i="23"/>
  <c r="I331" i="23"/>
  <c r="H331" i="23"/>
  <c r="G331" i="23"/>
  <c r="F331" i="23"/>
  <c r="E331" i="23"/>
  <c r="D331" i="23"/>
  <c r="C331" i="23"/>
  <c r="I330" i="23"/>
  <c r="I329" i="23"/>
  <c r="H329" i="23"/>
  <c r="G329" i="23"/>
  <c r="F329" i="23"/>
  <c r="E329" i="23"/>
  <c r="D329" i="23"/>
  <c r="C329" i="23"/>
  <c r="I328" i="23"/>
  <c r="I327" i="23"/>
  <c r="E327" i="23"/>
  <c r="I326" i="23"/>
  <c r="I325" i="23"/>
  <c r="E325" i="23"/>
  <c r="I324" i="23"/>
  <c r="E324" i="23"/>
  <c r="I323" i="23"/>
  <c r="E323" i="23"/>
  <c r="I322" i="23"/>
  <c r="I321" i="23"/>
  <c r="H321" i="23"/>
  <c r="G321" i="23"/>
  <c r="F321" i="23"/>
  <c r="E321" i="23"/>
  <c r="D321" i="23"/>
  <c r="C321" i="23"/>
  <c r="I320" i="23"/>
  <c r="I319" i="23"/>
  <c r="H319" i="23"/>
  <c r="G319" i="23"/>
  <c r="F319" i="23"/>
  <c r="E319" i="23"/>
  <c r="D319" i="23"/>
  <c r="C319" i="23"/>
  <c r="I318" i="23"/>
  <c r="E318" i="23"/>
  <c r="I317" i="23"/>
  <c r="E317" i="23"/>
  <c r="I316" i="23"/>
  <c r="E316" i="23"/>
  <c r="I315" i="23"/>
  <c r="I314" i="23"/>
  <c r="H314" i="23"/>
  <c r="G314" i="23"/>
  <c r="F314" i="23"/>
  <c r="E314" i="23"/>
  <c r="D314" i="23"/>
  <c r="C314" i="23"/>
  <c r="I313" i="23"/>
  <c r="I312" i="23"/>
  <c r="H312" i="23"/>
  <c r="G312" i="23"/>
  <c r="F312" i="23"/>
  <c r="E312" i="23"/>
  <c r="D312" i="23"/>
  <c r="C312" i="23"/>
  <c r="I311" i="23"/>
  <c r="E311" i="23"/>
  <c r="I310" i="23"/>
  <c r="E310" i="23"/>
  <c r="I309" i="23"/>
  <c r="E309" i="23"/>
  <c r="I308" i="23"/>
  <c r="E308" i="23"/>
  <c r="I307" i="23"/>
  <c r="H307" i="23"/>
  <c r="G307" i="23"/>
  <c r="F307" i="23"/>
  <c r="E307" i="23"/>
  <c r="D307" i="23"/>
  <c r="C307" i="23"/>
  <c r="I306" i="23"/>
  <c r="I305" i="23"/>
  <c r="H305" i="23"/>
  <c r="G305" i="23"/>
  <c r="F305" i="23"/>
  <c r="E305" i="23"/>
  <c r="D305" i="23"/>
  <c r="C305" i="23"/>
  <c r="I304" i="23"/>
  <c r="H304" i="23"/>
  <c r="G304" i="23"/>
  <c r="F304" i="23"/>
  <c r="E304" i="23"/>
  <c r="D304" i="23"/>
  <c r="C304" i="23"/>
  <c r="I303" i="23"/>
  <c r="I302" i="23"/>
  <c r="E302" i="23"/>
  <c r="I301" i="23"/>
  <c r="H301" i="23"/>
  <c r="G301" i="23"/>
  <c r="F301" i="23"/>
  <c r="E301" i="23"/>
  <c r="D301" i="23"/>
  <c r="C301" i="23"/>
  <c r="I300" i="23"/>
  <c r="H300" i="23"/>
  <c r="G300" i="23"/>
  <c r="F300" i="23"/>
  <c r="E300" i="23"/>
  <c r="D300" i="23"/>
  <c r="C300" i="23"/>
  <c r="I299" i="23"/>
  <c r="E299" i="23"/>
  <c r="I298" i="23"/>
  <c r="E298" i="23"/>
  <c r="I297" i="23"/>
  <c r="E297" i="23"/>
  <c r="I296" i="23"/>
  <c r="H296" i="23"/>
  <c r="G296" i="23"/>
  <c r="F296" i="23"/>
  <c r="E296" i="23"/>
  <c r="D296" i="23"/>
  <c r="C296" i="23"/>
  <c r="I295" i="23"/>
  <c r="E295" i="23"/>
  <c r="I294" i="23"/>
  <c r="E294" i="23"/>
  <c r="I293" i="23"/>
  <c r="E293" i="23"/>
  <c r="I292" i="23"/>
  <c r="H292" i="23"/>
  <c r="G292" i="23"/>
  <c r="F292" i="23"/>
  <c r="E292" i="23"/>
  <c r="D292" i="23"/>
  <c r="C292" i="23"/>
  <c r="I291" i="23"/>
  <c r="E291" i="23"/>
  <c r="I290" i="23"/>
  <c r="E290" i="23"/>
  <c r="I289" i="23"/>
  <c r="E289" i="23"/>
  <c r="I288" i="23"/>
  <c r="H288" i="23"/>
  <c r="G288" i="23"/>
  <c r="F288" i="23"/>
  <c r="E288" i="23"/>
  <c r="D288" i="23"/>
  <c r="C288" i="23"/>
  <c r="I287" i="23"/>
  <c r="H287" i="23"/>
  <c r="G287" i="23"/>
  <c r="F287" i="23"/>
  <c r="E287" i="23"/>
  <c r="D287" i="23"/>
  <c r="C287" i="23"/>
  <c r="I286" i="23"/>
  <c r="E286" i="23"/>
  <c r="I285" i="23"/>
  <c r="E285" i="23"/>
  <c r="I284" i="23"/>
  <c r="E284" i="23"/>
  <c r="I283" i="23"/>
  <c r="H283" i="23"/>
  <c r="G283" i="23"/>
  <c r="F283" i="23"/>
  <c r="E283" i="23"/>
  <c r="D283" i="23"/>
  <c r="C283" i="23"/>
  <c r="I282" i="23"/>
  <c r="H282" i="23"/>
  <c r="G282" i="23"/>
  <c r="F282" i="23"/>
  <c r="E282" i="23"/>
  <c r="D282" i="23"/>
  <c r="C282" i="23"/>
  <c r="I281" i="23"/>
  <c r="H281" i="23"/>
  <c r="G281" i="23"/>
  <c r="F281" i="23"/>
  <c r="E281" i="23"/>
  <c r="D281" i="23"/>
  <c r="C281" i="23"/>
  <c r="I280" i="23"/>
  <c r="I279" i="23"/>
  <c r="E279" i="23"/>
  <c r="I278" i="23"/>
  <c r="I277" i="23"/>
  <c r="E277" i="23"/>
  <c r="I276" i="23"/>
  <c r="F276" i="23"/>
  <c r="E276" i="23"/>
  <c r="I275" i="23"/>
  <c r="F275" i="23"/>
  <c r="E275" i="23"/>
  <c r="I274" i="23"/>
  <c r="E274" i="23"/>
  <c r="D274" i="23"/>
  <c r="I273" i="23"/>
  <c r="H273" i="23"/>
  <c r="G273" i="23"/>
  <c r="F273" i="23"/>
  <c r="E273" i="23"/>
  <c r="D273" i="23"/>
  <c r="C273" i="23"/>
  <c r="I272" i="23"/>
  <c r="I271" i="23"/>
  <c r="H271" i="23"/>
  <c r="G271" i="23"/>
  <c r="F271" i="23"/>
  <c r="E271" i="23"/>
  <c r="D271" i="23"/>
  <c r="C271" i="23"/>
  <c r="I270" i="23"/>
  <c r="E270" i="23"/>
  <c r="I269" i="23"/>
  <c r="E269" i="23"/>
  <c r="I268" i="23"/>
  <c r="E268" i="23"/>
  <c r="I267" i="23"/>
  <c r="I266" i="23"/>
  <c r="H266" i="23"/>
  <c r="G266" i="23"/>
  <c r="F266" i="23"/>
  <c r="E266" i="23"/>
  <c r="D266" i="23"/>
  <c r="C266" i="23"/>
  <c r="I265" i="23"/>
  <c r="I264" i="23"/>
  <c r="H264" i="23"/>
  <c r="G264" i="23"/>
  <c r="F264" i="23"/>
  <c r="E264" i="23"/>
  <c r="D264" i="23"/>
  <c r="C264" i="23"/>
  <c r="I263" i="23"/>
  <c r="E263" i="23"/>
  <c r="I262" i="23"/>
  <c r="E262" i="23"/>
  <c r="I261" i="23"/>
  <c r="E261" i="23"/>
  <c r="I260" i="23"/>
  <c r="E260" i="23"/>
  <c r="D260" i="23"/>
  <c r="I259" i="23"/>
  <c r="H259" i="23"/>
  <c r="G259" i="23"/>
  <c r="F259" i="23"/>
  <c r="E259" i="23"/>
  <c r="D259" i="23"/>
  <c r="C259" i="23"/>
  <c r="I258" i="23"/>
  <c r="I257" i="23"/>
  <c r="H257" i="23"/>
  <c r="G257" i="23"/>
  <c r="F257" i="23"/>
  <c r="E257" i="23"/>
  <c r="D257" i="23"/>
  <c r="C257" i="23"/>
  <c r="I256" i="23"/>
  <c r="H256" i="23"/>
  <c r="G256" i="23"/>
  <c r="F256" i="23"/>
  <c r="E256" i="23"/>
  <c r="D256" i="23"/>
  <c r="C256" i="23"/>
  <c r="I255" i="23"/>
  <c r="I254" i="23"/>
  <c r="E254" i="23"/>
  <c r="I253" i="23"/>
  <c r="H253" i="23"/>
  <c r="G253" i="23"/>
  <c r="F253" i="23"/>
  <c r="E253" i="23"/>
  <c r="D253" i="23"/>
  <c r="C253" i="23"/>
  <c r="I252" i="23"/>
  <c r="I251" i="23"/>
  <c r="E251" i="23"/>
  <c r="I250" i="23"/>
  <c r="E250" i="23"/>
  <c r="I249" i="23"/>
  <c r="H249" i="23"/>
  <c r="G249" i="23"/>
  <c r="F249" i="23"/>
  <c r="E249" i="23"/>
  <c r="D249" i="23"/>
  <c r="C249" i="23"/>
  <c r="I248" i="23"/>
  <c r="H248" i="23"/>
  <c r="G248" i="23"/>
  <c r="F248" i="23"/>
  <c r="E248" i="23"/>
  <c r="D248" i="23"/>
  <c r="C248" i="23"/>
  <c r="I247" i="23"/>
  <c r="E247" i="23"/>
  <c r="I246" i="23"/>
  <c r="E246" i="23"/>
  <c r="I245" i="23"/>
  <c r="E245" i="23"/>
  <c r="I244" i="23"/>
  <c r="H244" i="23"/>
  <c r="G244" i="23"/>
  <c r="F244" i="23"/>
  <c r="E244" i="23"/>
  <c r="D244" i="23"/>
  <c r="C244" i="23"/>
  <c r="I243" i="23"/>
  <c r="E243" i="23"/>
  <c r="I242" i="23"/>
  <c r="E242" i="23"/>
  <c r="I241" i="23"/>
  <c r="E241" i="23"/>
  <c r="I240" i="23"/>
  <c r="H240" i="23"/>
  <c r="G240" i="23"/>
  <c r="F240" i="23"/>
  <c r="E240" i="23"/>
  <c r="D240" i="23"/>
  <c r="C240" i="23"/>
  <c r="I239" i="23"/>
  <c r="E239" i="23"/>
  <c r="I238" i="23"/>
  <c r="E238" i="23"/>
  <c r="I237" i="23"/>
  <c r="E237" i="23"/>
  <c r="L236" i="23"/>
  <c r="I236" i="23"/>
  <c r="H236" i="23"/>
  <c r="G236" i="23"/>
  <c r="F236" i="23"/>
  <c r="E236" i="23"/>
  <c r="D236" i="23"/>
  <c r="C236" i="23"/>
  <c r="I235" i="23"/>
  <c r="H235" i="23"/>
  <c r="G235" i="23"/>
  <c r="F235" i="23"/>
  <c r="E235" i="23"/>
  <c r="D235" i="23"/>
  <c r="C235" i="23"/>
  <c r="L234" i="23"/>
  <c r="I234" i="23"/>
  <c r="E234" i="23"/>
  <c r="I233" i="23"/>
  <c r="E233" i="23"/>
  <c r="I232" i="23"/>
  <c r="E232" i="23"/>
  <c r="I231" i="23"/>
  <c r="H231" i="23"/>
  <c r="G231" i="23"/>
  <c r="F231" i="23"/>
  <c r="E231" i="23"/>
  <c r="D231" i="23"/>
  <c r="C231" i="23"/>
  <c r="I230" i="23"/>
  <c r="H230" i="23"/>
  <c r="G230" i="23"/>
  <c r="F230" i="23"/>
  <c r="E230" i="23"/>
  <c r="D230" i="23"/>
  <c r="C230" i="23"/>
  <c r="I229" i="23"/>
  <c r="I228" i="23"/>
  <c r="H228" i="23"/>
  <c r="G228" i="23"/>
  <c r="F228" i="23"/>
  <c r="E228" i="23"/>
  <c r="D228" i="23"/>
  <c r="C228" i="23"/>
  <c r="I227" i="23"/>
  <c r="I226" i="23"/>
  <c r="H226" i="23"/>
  <c r="G226" i="23"/>
  <c r="F226" i="23"/>
  <c r="E226" i="23"/>
  <c r="D226" i="23"/>
  <c r="C226" i="23"/>
  <c r="I225" i="23"/>
  <c r="H225" i="23"/>
  <c r="G225" i="23"/>
  <c r="F225" i="23"/>
  <c r="E225" i="23"/>
  <c r="D225" i="23"/>
  <c r="C225" i="23"/>
  <c r="I224" i="23"/>
  <c r="H224" i="23"/>
  <c r="G224" i="23"/>
  <c r="F224" i="23"/>
  <c r="E224" i="23"/>
  <c r="D224" i="23"/>
  <c r="C224" i="23"/>
  <c r="I223" i="23"/>
  <c r="H223" i="23"/>
  <c r="G223" i="23"/>
  <c r="F223" i="23"/>
  <c r="E223" i="23"/>
  <c r="D223" i="23"/>
  <c r="C223" i="23"/>
  <c r="I222" i="23"/>
  <c r="H222" i="23"/>
  <c r="G222" i="23"/>
  <c r="F222" i="23"/>
  <c r="E222" i="23"/>
  <c r="D222" i="23"/>
  <c r="C222" i="23"/>
  <c r="I221" i="23"/>
  <c r="I220" i="23"/>
  <c r="H220" i="23"/>
  <c r="G220" i="23"/>
  <c r="F220" i="23"/>
  <c r="E220" i="23"/>
  <c r="D220" i="23"/>
  <c r="C220" i="23"/>
  <c r="I219" i="23"/>
  <c r="H219" i="23"/>
  <c r="G219" i="23"/>
  <c r="F219" i="23"/>
  <c r="E219" i="23"/>
  <c r="D219" i="23"/>
  <c r="C219" i="23"/>
  <c r="I218" i="23"/>
  <c r="H218" i="23"/>
  <c r="G218" i="23"/>
  <c r="F218" i="23"/>
  <c r="E218" i="23"/>
  <c r="D218" i="23"/>
  <c r="C218" i="23"/>
  <c r="I217" i="23"/>
  <c r="H217" i="23"/>
  <c r="G217" i="23"/>
  <c r="F217" i="23"/>
  <c r="E217" i="23"/>
  <c r="D217" i="23"/>
  <c r="C217" i="23"/>
  <c r="I216" i="23"/>
  <c r="H216" i="23"/>
  <c r="G216" i="23"/>
  <c r="F216" i="23"/>
  <c r="E216" i="23"/>
  <c r="D216" i="23"/>
  <c r="C216" i="23"/>
  <c r="I215" i="23"/>
  <c r="H215" i="23"/>
  <c r="G215" i="23"/>
  <c r="F215" i="23"/>
  <c r="E215" i="23"/>
  <c r="D215" i="23"/>
  <c r="C215" i="23"/>
  <c r="I214" i="23"/>
  <c r="I213" i="23"/>
  <c r="H213" i="23"/>
  <c r="G213" i="23"/>
  <c r="F213" i="23"/>
  <c r="E213" i="23"/>
  <c r="D213" i="23"/>
  <c r="C213" i="23"/>
  <c r="I212" i="23"/>
  <c r="H212" i="23"/>
  <c r="G212" i="23"/>
  <c r="F212" i="23"/>
  <c r="E212" i="23"/>
  <c r="D212" i="23"/>
  <c r="C212" i="23"/>
  <c r="I211" i="23"/>
  <c r="H211" i="23"/>
  <c r="G211" i="23"/>
  <c r="F211" i="23"/>
  <c r="E211" i="23"/>
  <c r="D211" i="23"/>
  <c r="C211" i="23"/>
  <c r="I210" i="23"/>
  <c r="H210" i="23"/>
  <c r="G210" i="23"/>
  <c r="F210" i="23"/>
  <c r="E210" i="23"/>
  <c r="D210" i="23"/>
  <c r="C210" i="23"/>
  <c r="I209" i="23"/>
  <c r="H209" i="23"/>
  <c r="G209" i="23"/>
  <c r="F209" i="23"/>
  <c r="E209" i="23"/>
  <c r="D209" i="23"/>
  <c r="C209" i="23"/>
  <c r="I208" i="23"/>
  <c r="H208" i="23"/>
  <c r="G208" i="23"/>
  <c r="F208" i="23"/>
  <c r="E208" i="23"/>
  <c r="D208" i="23"/>
  <c r="C208" i="23"/>
  <c r="I207" i="23"/>
  <c r="I206" i="23"/>
  <c r="H206" i="23"/>
  <c r="G206" i="23"/>
  <c r="F206" i="23"/>
  <c r="E206" i="23"/>
  <c r="D206" i="23"/>
  <c r="C206" i="23"/>
  <c r="I205" i="23"/>
  <c r="H205" i="23"/>
  <c r="G205" i="23"/>
  <c r="F205" i="23"/>
  <c r="E205" i="23"/>
  <c r="D205" i="23"/>
  <c r="C205" i="23"/>
  <c r="I204" i="23"/>
  <c r="I203" i="23"/>
  <c r="E203" i="23"/>
  <c r="D203" i="23"/>
  <c r="C203" i="23"/>
  <c r="I202" i="23"/>
  <c r="H202" i="23"/>
  <c r="G202" i="23"/>
  <c r="F202" i="23"/>
  <c r="E202" i="23"/>
  <c r="D202" i="23"/>
  <c r="C202" i="23"/>
  <c r="I201" i="23"/>
  <c r="I200" i="23"/>
  <c r="H200" i="23"/>
  <c r="G200" i="23"/>
  <c r="F200" i="23"/>
  <c r="E200" i="23"/>
  <c r="D200" i="23"/>
  <c r="C200" i="23"/>
  <c r="I199" i="23"/>
  <c r="H199" i="23"/>
  <c r="G199" i="23"/>
  <c r="F199" i="23"/>
  <c r="E199" i="23"/>
  <c r="D199" i="23"/>
  <c r="C199" i="23"/>
  <c r="I198" i="23"/>
  <c r="H198" i="23"/>
  <c r="G198" i="23"/>
  <c r="F198" i="23"/>
  <c r="E198" i="23"/>
  <c r="D198" i="23"/>
  <c r="C198" i="23"/>
  <c r="I197" i="23"/>
  <c r="H197" i="23"/>
  <c r="G197" i="23"/>
  <c r="F197" i="23"/>
  <c r="E197" i="23"/>
  <c r="D197" i="23"/>
  <c r="C197" i="23"/>
  <c r="I196" i="23"/>
  <c r="H196" i="23"/>
  <c r="G196" i="23"/>
  <c r="F196" i="23"/>
  <c r="E196" i="23"/>
  <c r="D196" i="23"/>
  <c r="C196" i="23"/>
  <c r="I195" i="23"/>
  <c r="I194" i="23"/>
  <c r="H194" i="23"/>
  <c r="G194" i="23"/>
  <c r="F194" i="23"/>
  <c r="E194" i="23"/>
  <c r="D194" i="23"/>
  <c r="C194" i="23"/>
  <c r="I193" i="23"/>
  <c r="I192" i="23"/>
  <c r="E192" i="23"/>
  <c r="I191" i="23"/>
  <c r="I190" i="23"/>
  <c r="E190" i="23"/>
  <c r="I189" i="23"/>
  <c r="E189" i="23"/>
  <c r="I188" i="23"/>
  <c r="E188" i="23"/>
  <c r="I187" i="23"/>
  <c r="I186" i="23"/>
  <c r="H186" i="23"/>
  <c r="G186" i="23"/>
  <c r="F186" i="23"/>
  <c r="E186" i="23"/>
  <c r="D186" i="23"/>
  <c r="C186" i="23"/>
  <c r="I185" i="23"/>
  <c r="I184" i="23"/>
  <c r="H184" i="23"/>
  <c r="G184" i="23"/>
  <c r="F184" i="23"/>
  <c r="E184" i="23"/>
  <c r="D184" i="23"/>
  <c r="C184" i="23"/>
  <c r="I183" i="23"/>
  <c r="E183" i="23"/>
  <c r="I182" i="23"/>
  <c r="E182" i="23"/>
  <c r="I181" i="23"/>
  <c r="E181" i="23"/>
  <c r="I180" i="23"/>
  <c r="E180" i="23"/>
  <c r="I179" i="23"/>
  <c r="H179" i="23"/>
  <c r="G179" i="23"/>
  <c r="F179" i="23"/>
  <c r="E179" i="23"/>
  <c r="D179" i="23"/>
  <c r="C179" i="23"/>
  <c r="I178" i="23"/>
  <c r="I177" i="23"/>
  <c r="H177" i="23"/>
  <c r="G177" i="23"/>
  <c r="F177" i="23"/>
  <c r="E177" i="23"/>
  <c r="D177" i="23"/>
  <c r="C177" i="23"/>
  <c r="I176" i="23"/>
  <c r="E176" i="23"/>
  <c r="I175" i="23"/>
  <c r="E175" i="23"/>
  <c r="C175" i="23"/>
  <c r="I174" i="23"/>
  <c r="C174" i="23"/>
  <c r="I173" i="23"/>
  <c r="H172" i="23"/>
  <c r="G172" i="23"/>
  <c r="F172" i="23"/>
  <c r="E172" i="23"/>
  <c r="I172" i="23" s="1"/>
  <c r="D172" i="23"/>
  <c r="C172" i="23"/>
  <c r="I171" i="23"/>
  <c r="I170" i="23"/>
  <c r="H170" i="23"/>
  <c r="G170" i="23"/>
  <c r="F170" i="23"/>
  <c r="E170" i="23"/>
  <c r="D170" i="23"/>
  <c r="C170" i="23"/>
  <c r="I169" i="23"/>
  <c r="H169" i="23"/>
  <c r="G169" i="23"/>
  <c r="F169" i="23"/>
  <c r="E169" i="23"/>
  <c r="D169" i="23"/>
  <c r="C169" i="23"/>
  <c r="I168" i="23"/>
  <c r="I167" i="23"/>
  <c r="E167" i="23"/>
  <c r="I166" i="23"/>
  <c r="H166" i="23"/>
  <c r="G166" i="23"/>
  <c r="F166" i="23"/>
  <c r="E166" i="23"/>
  <c r="D166" i="23"/>
  <c r="C166" i="23"/>
  <c r="I165" i="23"/>
  <c r="H165" i="23"/>
  <c r="G165" i="23"/>
  <c r="F165" i="23"/>
  <c r="E165" i="23"/>
  <c r="D165" i="23"/>
  <c r="C165" i="23"/>
  <c r="I164" i="23"/>
  <c r="E164" i="23"/>
  <c r="I163" i="23"/>
  <c r="E163" i="23"/>
  <c r="I162" i="23"/>
  <c r="E162" i="23"/>
  <c r="I161" i="23"/>
  <c r="H161" i="23"/>
  <c r="G161" i="23"/>
  <c r="F161" i="23"/>
  <c r="E161" i="23"/>
  <c r="D161" i="23"/>
  <c r="C161" i="23"/>
  <c r="I160" i="23"/>
  <c r="E160" i="23"/>
  <c r="I159" i="23"/>
  <c r="E159" i="23"/>
  <c r="I158" i="23"/>
  <c r="E158" i="23"/>
  <c r="I157" i="23"/>
  <c r="H157" i="23"/>
  <c r="G157" i="23"/>
  <c r="F157" i="23"/>
  <c r="E157" i="23"/>
  <c r="D157" i="23"/>
  <c r="C157" i="23"/>
  <c r="I156" i="23"/>
  <c r="E156" i="23"/>
  <c r="I155" i="23"/>
  <c r="E155" i="23"/>
  <c r="I154" i="23"/>
  <c r="E154" i="23"/>
  <c r="C154" i="23"/>
  <c r="I153" i="23"/>
  <c r="H153" i="23"/>
  <c r="G153" i="23"/>
  <c r="F153" i="23"/>
  <c r="E153" i="23"/>
  <c r="D153" i="23"/>
  <c r="C153" i="23"/>
  <c r="I152" i="23"/>
  <c r="H152" i="23"/>
  <c r="G152" i="23"/>
  <c r="F152" i="23"/>
  <c r="E152" i="23"/>
  <c r="D152" i="23"/>
  <c r="C152" i="23"/>
  <c r="I151" i="23"/>
  <c r="E151" i="23"/>
  <c r="C151" i="23"/>
  <c r="I150" i="23"/>
  <c r="E150" i="23"/>
  <c r="I149" i="23"/>
  <c r="E149" i="23"/>
  <c r="I148" i="23"/>
  <c r="H148" i="23"/>
  <c r="G148" i="23"/>
  <c r="F148" i="23"/>
  <c r="E148" i="23"/>
  <c r="D148" i="23"/>
  <c r="C148" i="23"/>
  <c r="I147" i="23"/>
  <c r="H147" i="23"/>
  <c r="G147" i="23"/>
  <c r="F147" i="23"/>
  <c r="E147" i="23"/>
  <c r="D147" i="23"/>
  <c r="C147" i="23"/>
  <c r="I146" i="23"/>
  <c r="H145" i="23"/>
  <c r="G145" i="23"/>
  <c r="F145" i="23"/>
  <c r="D145" i="23"/>
  <c r="I144" i="23"/>
  <c r="I143" i="23"/>
  <c r="E143" i="23"/>
  <c r="I142" i="23"/>
  <c r="I141" i="23"/>
  <c r="E141" i="23"/>
  <c r="I140" i="23"/>
  <c r="E140" i="23"/>
  <c r="I139" i="23"/>
  <c r="E139" i="23"/>
  <c r="I138" i="23"/>
  <c r="I137" i="23"/>
  <c r="H137" i="23"/>
  <c r="G137" i="23"/>
  <c r="F137" i="23"/>
  <c r="E137" i="23"/>
  <c r="D137" i="23"/>
  <c r="C137" i="23"/>
  <c r="I136" i="23"/>
  <c r="I135" i="23"/>
  <c r="H135" i="23"/>
  <c r="G135" i="23"/>
  <c r="F135" i="23"/>
  <c r="E135" i="23"/>
  <c r="D135" i="23"/>
  <c r="C135" i="23"/>
  <c r="I134" i="23"/>
  <c r="E134" i="23"/>
  <c r="I133" i="23"/>
  <c r="E133" i="23"/>
  <c r="I132" i="23"/>
  <c r="E132" i="23"/>
  <c r="I131" i="23"/>
  <c r="E131" i="23"/>
  <c r="I130" i="23"/>
  <c r="H130" i="23"/>
  <c r="G130" i="23"/>
  <c r="F130" i="23"/>
  <c r="E130" i="23"/>
  <c r="D130" i="23"/>
  <c r="C130" i="23"/>
  <c r="I129" i="23"/>
  <c r="I128" i="23"/>
  <c r="H128" i="23"/>
  <c r="G128" i="23"/>
  <c r="F128" i="23"/>
  <c r="E128" i="23"/>
  <c r="D128" i="23"/>
  <c r="C128" i="23"/>
  <c r="I127" i="23"/>
  <c r="E127" i="23"/>
  <c r="F126" i="23"/>
  <c r="E126" i="23"/>
  <c r="I126" i="23" s="1"/>
  <c r="I125" i="23"/>
  <c r="F125" i="23"/>
  <c r="E125" i="23"/>
  <c r="I124" i="23"/>
  <c r="H123" i="23"/>
  <c r="G123" i="23"/>
  <c r="F123" i="23"/>
  <c r="E123" i="23"/>
  <c r="I123" i="23" s="1"/>
  <c r="D123" i="23"/>
  <c r="C123" i="23"/>
  <c r="I122" i="23"/>
  <c r="H121" i="23"/>
  <c r="G121" i="23"/>
  <c r="F121" i="23"/>
  <c r="E121" i="23"/>
  <c r="I121" i="23" s="1"/>
  <c r="D121" i="23"/>
  <c r="C121" i="23"/>
  <c r="C120" i="23" s="1"/>
  <c r="C116" i="23" s="1"/>
  <c r="H120" i="23"/>
  <c r="G120" i="23"/>
  <c r="F120" i="23"/>
  <c r="D120" i="23"/>
  <c r="I119" i="23"/>
  <c r="I118" i="23"/>
  <c r="E118" i="23"/>
  <c r="I117" i="23"/>
  <c r="H117" i="23"/>
  <c r="G117" i="23"/>
  <c r="F117" i="23"/>
  <c r="E117" i="23"/>
  <c r="D117" i="23"/>
  <c r="C117" i="23"/>
  <c r="H116" i="23"/>
  <c r="G116" i="23"/>
  <c r="F116" i="23"/>
  <c r="D116" i="23"/>
  <c r="I115" i="23"/>
  <c r="E115" i="23"/>
  <c r="I114" i="23"/>
  <c r="E114" i="23"/>
  <c r="I113" i="23"/>
  <c r="E113" i="23"/>
  <c r="I112" i="23"/>
  <c r="H112" i="23"/>
  <c r="G112" i="23"/>
  <c r="F112" i="23"/>
  <c r="E112" i="23"/>
  <c r="D112" i="23"/>
  <c r="C112" i="23"/>
  <c r="I111" i="23"/>
  <c r="E111" i="23"/>
  <c r="I110" i="23"/>
  <c r="E110" i="23"/>
  <c r="I109" i="23"/>
  <c r="E109" i="23"/>
  <c r="I108" i="23"/>
  <c r="H108" i="23"/>
  <c r="G108" i="23"/>
  <c r="F108" i="23"/>
  <c r="E108" i="23"/>
  <c r="D108" i="23"/>
  <c r="C108" i="23"/>
  <c r="I107" i="23"/>
  <c r="E107" i="23"/>
  <c r="I106" i="23"/>
  <c r="E106" i="23"/>
  <c r="F105" i="23"/>
  <c r="H104" i="23"/>
  <c r="G104" i="23"/>
  <c r="F104" i="23"/>
  <c r="D104" i="23"/>
  <c r="C104" i="23"/>
  <c r="H103" i="23"/>
  <c r="G103" i="23"/>
  <c r="F103" i="23"/>
  <c r="D103" i="23"/>
  <c r="C103" i="23"/>
  <c r="C99" i="23" s="1"/>
  <c r="C98" i="23" s="1"/>
  <c r="F102" i="23"/>
  <c r="E102" i="23"/>
  <c r="I101" i="23"/>
  <c r="E101" i="23"/>
  <c r="I100" i="23"/>
  <c r="F100" i="23"/>
  <c r="E100" i="23"/>
  <c r="H99" i="23"/>
  <c r="G99" i="23"/>
  <c r="F99" i="23"/>
  <c r="D99" i="23"/>
  <c r="H98" i="23"/>
  <c r="G98" i="23"/>
  <c r="F98" i="23"/>
  <c r="D98" i="23"/>
  <c r="I97" i="23"/>
  <c r="I96" i="23"/>
  <c r="H96" i="23"/>
  <c r="G96" i="23"/>
  <c r="F96" i="23"/>
  <c r="E96" i="23"/>
  <c r="D96" i="23"/>
  <c r="C96" i="23"/>
  <c r="I95" i="23"/>
  <c r="I94" i="23"/>
  <c r="H94" i="23"/>
  <c r="G94" i="23"/>
  <c r="F94" i="23"/>
  <c r="E94" i="23"/>
  <c r="D94" i="23"/>
  <c r="C94" i="23"/>
  <c r="I93" i="23"/>
  <c r="H93" i="23"/>
  <c r="G93" i="23"/>
  <c r="F93" i="23"/>
  <c r="E93" i="23"/>
  <c r="D93" i="23"/>
  <c r="C93" i="23"/>
  <c r="I92" i="23"/>
  <c r="H92" i="23"/>
  <c r="G92" i="23"/>
  <c r="F92" i="23"/>
  <c r="E92" i="23"/>
  <c r="D92" i="23"/>
  <c r="C92" i="23"/>
  <c r="I91" i="23"/>
  <c r="H91" i="23"/>
  <c r="G91" i="23"/>
  <c r="F91" i="23"/>
  <c r="E91" i="23"/>
  <c r="D91" i="23"/>
  <c r="C91" i="23"/>
  <c r="I90" i="23"/>
  <c r="H90" i="23"/>
  <c r="G90" i="23"/>
  <c r="F90" i="23"/>
  <c r="E90" i="23"/>
  <c r="D90" i="23"/>
  <c r="C90" i="23"/>
  <c r="I89" i="23"/>
  <c r="I88" i="23"/>
  <c r="H88" i="23"/>
  <c r="G88" i="23"/>
  <c r="F88" i="23"/>
  <c r="E88" i="23"/>
  <c r="D88" i="23"/>
  <c r="C88" i="23"/>
  <c r="I87" i="23"/>
  <c r="H87" i="23"/>
  <c r="G87" i="23"/>
  <c r="F87" i="23"/>
  <c r="E87" i="23"/>
  <c r="D87" i="23"/>
  <c r="C87" i="23"/>
  <c r="I86" i="23"/>
  <c r="H86" i="23"/>
  <c r="G86" i="23"/>
  <c r="F86" i="23"/>
  <c r="E86" i="23"/>
  <c r="D86" i="23"/>
  <c r="C86" i="23"/>
  <c r="I85" i="23"/>
  <c r="H85" i="23"/>
  <c r="G85" i="23"/>
  <c r="F85" i="23"/>
  <c r="E85" i="23"/>
  <c r="D85" i="23"/>
  <c r="C85" i="23"/>
  <c r="I84" i="23"/>
  <c r="H84" i="23"/>
  <c r="G84" i="23"/>
  <c r="F84" i="23"/>
  <c r="E84" i="23"/>
  <c r="D84" i="23"/>
  <c r="C84" i="23"/>
  <c r="I83" i="23"/>
  <c r="H83" i="23"/>
  <c r="G83" i="23"/>
  <c r="F83" i="23"/>
  <c r="E83" i="23"/>
  <c r="D83" i="23"/>
  <c r="C83" i="23"/>
  <c r="I82" i="23"/>
  <c r="I81" i="23"/>
  <c r="H81" i="23"/>
  <c r="G81" i="23"/>
  <c r="F81" i="23"/>
  <c r="E81" i="23"/>
  <c r="D81" i="23"/>
  <c r="C81" i="23"/>
  <c r="I80" i="23"/>
  <c r="H80" i="23"/>
  <c r="G80" i="23"/>
  <c r="F80" i="23"/>
  <c r="E80" i="23"/>
  <c r="D80" i="23"/>
  <c r="C80" i="23"/>
  <c r="H79" i="23"/>
  <c r="G79" i="23"/>
  <c r="F79" i="23"/>
  <c r="E79" i="23"/>
  <c r="I79" i="23" s="1"/>
  <c r="D79" i="23"/>
  <c r="C79" i="23"/>
  <c r="H78" i="23"/>
  <c r="G78" i="23"/>
  <c r="F78" i="23"/>
  <c r="E78" i="23"/>
  <c r="D78" i="23"/>
  <c r="C78" i="23"/>
  <c r="C45" i="23" s="1"/>
  <c r="H77" i="23"/>
  <c r="G77" i="23"/>
  <c r="F77" i="23"/>
  <c r="E77" i="23"/>
  <c r="I77" i="23" s="1"/>
  <c r="D77" i="23"/>
  <c r="C77" i="23"/>
  <c r="C76" i="23" s="1"/>
  <c r="H76" i="23"/>
  <c r="G76" i="23"/>
  <c r="F76" i="23"/>
  <c r="D76" i="23"/>
  <c r="I75" i="23"/>
  <c r="H74" i="23"/>
  <c r="G74" i="23"/>
  <c r="F74" i="23"/>
  <c r="D74" i="23"/>
  <c r="C74" i="23"/>
  <c r="C73" i="23" s="1"/>
  <c r="C69" i="23" s="1"/>
  <c r="H73" i="23"/>
  <c r="G73" i="23"/>
  <c r="F73" i="23"/>
  <c r="D73" i="23"/>
  <c r="I72" i="23"/>
  <c r="I71" i="23"/>
  <c r="H71" i="23"/>
  <c r="G71" i="23"/>
  <c r="F71" i="23"/>
  <c r="E71" i="23"/>
  <c r="D71" i="23"/>
  <c r="C71" i="23"/>
  <c r="I70" i="23"/>
  <c r="H70" i="23"/>
  <c r="G70" i="23"/>
  <c r="F70" i="23"/>
  <c r="E70" i="23"/>
  <c r="D70" i="23"/>
  <c r="C70" i="23"/>
  <c r="H69" i="23"/>
  <c r="G69" i="23"/>
  <c r="F69" i="23"/>
  <c r="D69" i="23"/>
  <c r="H68" i="23"/>
  <c r="G68" i="23"/>
  <c r="F68" i="23"/>
  <c r="D68" i="23"/>
  <c r="I67" i="23"/>
  <c r="I66" i="23"/>
  <c r="H65" i="23"/>
  <c r="G65" i="23"/>
  <c r="F65" i="23"/>
  <c r="D65" i="23"/>
  <c r="I64" i="23"/>
  <c r="I63" i="23"/>
  <c r="H63" i="23"/>
  <c r="G63" i="23"/>
  <c r="F63" i="23"/>
  <c r="E63" i="23"/>
  <c r="D63" i="23"/>
  <c r="C63" i="23"/>
  <c r="I62" i="23"/>
  <c r="I61" i="23"/>
  <c r="H61" i="23"/>
  <c r="G61" i="23"/>
  <c r="F61" i="23"/>
  <c r="E61" i="23"/>
  <c r="D61" i="23"/>
  <c r="C61" i="23"/>
  <c r="I60" i="23"/>
  <c r="H60" i="23"/>
  <c r="G60" i="23"/>
  <c r="F60" i="23"/>
  <c r="E60" i="23"/>
  <c r="D60" i="23"/>
  <c r="C60" i="23"/>
  <c r="I59" i="23"/>
  <c r="H59" i="23"/>
  <c r="G59" i="23"/>
  <c r="F59" i="23"/>
  <c r="E59" i="23"/>
  <c r="D59" i="23"/>
  <c r="C59" i="23"/>
  <c r="I58" i="23"/>
  <c r="H58" i="23"/>
  <c r="G58" i="23"/>
  <c r="F58" i="23"/>
  <c r="E58" i="23"/>
  <c r="D58" i="23"/>
  <c r="C58" i="23"/>
  <c r="I57" i="23"/>
  <c r="H57" i="23"/>
  <c r="G57" i="23"/>
  <c r="F57" i="23"/>
  <c r="E57" i="23"/>
  <c r="D57" i="23"/>
  <c r="C57" i="23"/>
  <c r="I56" i="23"/>
  <c r="I55" i="23"/>
  <c r="H55" i="23"/>
  <c r="G55" i="23"/>
  <c r="F55" i="23"/>
  <c r="E55" i="23"/>
  <c r="D55" i="23"/>
  <c r="C55" i="23"/>
  <c r="I54" i="23"/>
  <c r="H54" i="23"/>
  <c r="G54" i="23"/>
  <c r="F54" i="23"/>
  <c r="E54" i="23"/>
  <c r="D54" i="23"/>
  <c r="C54" i="23"/>
  <c r="I53" i="23"/>
  <c r="H53" i="23"/>
  <c r="G53" i="23"/>
  <c r="F53" i="23"/>
  <c r="E53" i="23"/>
  <c r="D53" i="23"/>
  <c r="C53" i="23"/>
  <c r="I52" i="23"/>
  <c r="H52" i="23"/>
  <c r="G52" i="23"/>
  <c r="F52" i="23"/>
  <c r="E52" i="23"/>
  <c r="D52" i="23"/>
  <c r="C52" i="23"/>
  <c r="I51" i="23"/>
  <c r="H51" i="23"/>
  <c r="G51" i="23"/>
  <c r="F51" i="23"/>
  <c r="E51" i="23"/>
  <c r="D51" i="23"/>
  <c r="C51" i="23"/>
  <c r="I50" i="23"/>
  <c r="H50" i="23"/>
  <c r="G50" i="23"/>
  <c r="F50" i="23"/>
  <c r="E50" i="23"/>
  <c r="D50" i="23"/>
  <c r="C50" i="23"/>
  <c r="I49" i="23"/>
  <c r="I48" i="23"/>
  <c r="H48" i="23"/>
  <c r="G48" i="23"/>
  <c r="F48" i="23"/>
  <c r="E48" i="23"/>
  <c r="D48" i="23"/>
  <c r="C48" i="23"/>
  <c r="I47" i="23"/>
  <c r="H47" i="23"/>
  <c r="G47" i="23"/>
  <c r="F47" i="23"/>
  <c r="E47" i="23"/>
  <c r="D47" i="23"/>
  <c r="C47" i="23"/>
  <c r="H46" i="23"/>
  <c r="G46" i="23"/>
  <c r="F46" i="23"/>
  <c r="D46" i="23"/>
  <c r="C46" i="23"/>
  <c r="E46" i="23" s="1"/>
  <c r="I46" i="23" s="1"/>
  <c r="H45" i="23"/>
  <c r="G45" i="23"/>
  <c r="F45" i="23"/>
  <c r="D45" i="23"/>
  <c r="H44" i="23"/>
  <c r="G44" i="23"/>
  <c r="F44" i="23"/>
  <c r="E44" i="23"/>
  <c r="I44" i="23" s="1"/>
  <c r="D44" i="23"/>
  <c r="C44" i="23"/>
  <c r="H43" i="23"/>
  <c r="G43" i="23"/>
  <c r="F43" i="23"/>
  <c r="D43" i="23"/>
  <c r="I42" i="23"/>
  <c r="H41" i="23"/>
  <c r="G41" i="23"/>
  <c r="F41" i="23"/>
  <c r="D41" i="23"/>
  <c r="H40" i="23"/>
  <c r="G40" i="23"/>
  <c r="F40" i="23"/>
  <c r="D40" i="23"/>
  <c r="I39" i="23"/>
  <c r="I38" i="23"/>
  <c r="E38" i="23"/>
  <c r="D38" i="23"/>
  <c r="C38" i="23"/>
  <c r="I37" i="23"/>
  <c r="H37" i="23"/>
  <c r="G37" i="23"/>
  <c r="F37" i="23"/>
  <c r="E37" i="23"/>
  <c r="D37" i="23"/>
  <c r="C37" i="23"/>
  <c r="I36" i="23"/>
  <c r="I35" i="23"/>
  <c r="H35" i="23"/>
  <c r="G35" i="23"/>
  <c r="F35" i="23"/>
  <c r="E35" i="23"/>
  <c r="D35" i="23"/>
  <c r="C35" i="23"/>
  <c r="I34" i="23"/>
  <c r="H34" i="23"/>
  <c r="G34" i="23"/>
  <c r="F34" i="23"/>
  <c r="E34" i="23"/>
  <c r="D34" i="23"/>
  <c r="C34" i="23"/>
  <c r="I33" i="23"/>
  <c r="H33" i="23"/>
  <c r="G33" i="23"/>
  <c r="F33" i="23"/>
  <c r="E33" i="23"/>
  <c r="D33" i="23"/>
  <c r="C33" i="23"/>
  <c r="H32" i="23"/>
  <c r="G32" i="23"/>
  <c r="F32" i="23"/>
  <c r="D32" i="23"/>
  <c r="I31" i="23"/>
  <c r="I30" i="23"/>
  <c r="H30" i="23"/>
  <c r="G30" i="23"/>
  <c r="F30" i="23"/>
  <c r="E30" i="23"/>
  <c r="D30" i="23"/>
  <c r="C30" i="23"/>
  <c r="I29" i="23"/>
  <c r="H29" i="23"/>
  <c r="G29" i="23"/>
  <c r="F29" i="23"/>
  <c r="E29" i="23"/>
  <c r="D29" i="23"/>
  <c r="C29" i="23"/>
  <c r="I28" i="23"/>
  <c r="H28" i="23"/>
  <c r="G28" i="23"/>
  <c r="F28" i="23"/>
  <c r="E28" i="23"/>
  <c r="D28" i="23"/>
  <c r="C28" i="23"/>
  <c r="I27" i="23"/>
  <c r="H27" i="23"/>
  <c r="G27" i="23"/>
  <c r="F27" i="23"/>
  <c r="E27" i="23"/>
  <c r="D27" i="23"/>
  <c r="C27" i="23"/>
  <c r="I26" i="23"/>
  <c r="H26" i="23"/>
  <c r="G26" i="23"/>
  <c r="F26" i="23"/>
  <c r="E26" i="23"/>
  <c r="D26" i="23"/>
  <c r="C26" i="23"/>
  <c r="I25" i="23"/>
  <c r="H25" i="23"/>
  <c r="G25" i="23"/>
  <c r="F25" i="23"/>
  <c r="E25" i="23"/>
  <c r="D25" i="23"/>
  <c r="C25" i="23"/>
  <c r="I24" i="23"/>
  <c r="H24" i="23"/>
  <c r="G24" i="23"/>
  <c r="F24" i="23"/>
  <c r="E24" i="23"/>
  <c r="D24" i="23"/>
  <c r="C24" i="23"/>
  <c r="I23" i="23"/>
  <c r="H23" i="23"/>
  <c r="G23" i="23"/>
  <c r="F23" i="23"/>
  <c r="E23" i="23"/>
  <c r="D23" i="23"/>
  <c r="C23" i="23"/>
  <c r="I22" i="23"/>
  <c r="H22" i="23"/>
  <c r="G22" i="23"/>
  <c r="F22" i="23"/>
  <c r="E22" i="23"/>
  <c r="D22" i="23"/>
  <c r="C22" i="23"/>
  <c r="I21" i="23"/>
  <c r="H21" i="23"/>
  <c r="G21" i="23"/>
  <c r="F21" i="23"/>
  <c r="E21" i="23"/>
  <c r="D21" i="23"/>
  <c r="C21" i="23"/>
  <c r="H20" i="23"/>
  <c r="G20" i="23"/>
  <c r="F20" i="23"/>
  <c r="E20" i="23"/>
  <c r="I20" i="23" s="1"/>
  <c r="D20" i="23"/>
  <c r="C20" i="23"/>
  <c r="H19" i="23"/>
  <c r="G19" i="23"/>
  <c r="F19" i="23"/>
  <c r="E19" i="23"/>
  <c r="I19" i="23" s="1"/>
  <c r="D19" i="23"/>
  <c r="C19" i="23"/>
  <c r="H18" i="23"/>
  <c r="G18" i="23"/>
  <c r="F18" i="23"/>
  <c r="E18" i="23"/>
  <c r="I18" i="23" s="1"/>
  <c r="D18" i="23"/>
  <c r="C18" i="23"/>
  <c r="H17" i="23"/>
  <c r="G17" i="23"/>
  <c r="F17" i="23"/>
  <c r="D17" i="23"/>
  <c r="C17" i="23"/>
  <c r="E17" i="23" s="1"/>
  <c r="I17" i="23" s="1"/>
  <c r="I16" i="23"/>
  <c r="H16" i="23"/>
  <c r="G16" i="23"/>
  <c r="F16" i="23"/>
  <c r="E16" i="23"/>
  <c r="D16" i="23"/>
  <c r="C16" i="23"/>
  <c r="I15" i="23"/>
  <c r="H15" i="23"/>
  <c r="G15" i="23"/>
  <c r="F15" i="23"/>
  <c r="E15" i="23"/>
  <c r="D15" i="23"/>
  <c r="C15" i="23"/>
  <c r="H14" i="23"/>
  <c r="G14" i="23"/>
  <c r="F14" i="23"/>
  <c r="D14" i="23"/>
  <c r="I13" i="23"/>
  <c r="H2" i="23"/>
  <c r="J44" i="23" l="1"/>
  <c r="J11" i="23" s="1"/>
  <c r="E76" i="23"/>
  <c r="I76" i="23" s="1"/>
  <c r="L19" i="23"/>
  <c r="L20" i="23" s="1"/>
  <c r="E45" i="23"/>
  <c r="C41" i="23"/>
  <c r="C40" i="23" s="1"/>
  <c r="C32" i="23" s="1"/>
  <c r="C43" i="23"/>
  <c r="I78" i="23"/>
  <c r="E120" i="23"/>
  <c r="E74" i="23"/>
  <c r="C145" i="23"/>
  <c r="C68" i="23"/>
  <c r="I105" i="23"/>
  <c r="E104" i="23"/>
  <c r="C14" i="23"/>
  <c r="I102" i="23"/>
  <c r="E14" i="23"/>
  <c r="C65" i="23" l="1"/>
  <c r="E73" i="23"/>
  <c r="I74" i="23"/>
  <c r="E116" i="23"/>
  <c r="I116" i="23" s="1"/>
  <c r="I120" i="23"/>
  <c r="I45" i="23"/>
  <c r="E43" i="23"/>
  <c r="E41" i="23"/>
  <c r="I104" i="23"/>
  <c r="E103" i="23"/>
  <c r="I14" i="23"/>
  <c r="I43" i="23" l="1"/>
  <c r="J43" i="23"/>
  <c r="I73" i="23"/>
  <c r="E69" i="23"/>
  <c r="I69" i="23" s="1"/>
  <c r="E40" i="23"/>
  <c r="I41" i="23"/>
  <c r="I103" i="23"/>
  <c r="E99" i="23"/>
  <c r="J41" i="23" l="1"/>
  <c r="J9" i="23" s="1"/>
  <c r="J10" i="23"/>
  <c r="K10" i="23" s="1"/>
  <c r="I40" i="23"/>
  <c r="I11" i="23"/>
  <c r="J8" i="23" s="1"/>
  <c r="E32" i="23"/>
  <c r="I99" i="23"/>
  <c r="E98" i="23"/>
  <c r="I32" i="23" l="1"/>
  <c r="E65" i="23"/>
  <c r="I65" i="23" s="1"/>
  <c r="E68" i="23"/>
  <c r="I68" i="23" s="1"/>
  <c r="E145" i="23"/>
  <c r="I145" i="23" s="1"/>
  <c r="I98" i="23"/>
</calcChain>
</file>

<file path=xl/sharedStrings.xml><?xml version="1.0" encoding="utf-8"?>
<sst xmlns="http://schemas.openxmlformats.org/spreadsheetml/2006/main" count="1508" uniqueCount="117">
  <si>
    <t>ROMÂNIA</t>
  </si>
  <si>
    <t>Anexa nr. 1.6/1.b</t>
  </si>
  <si>
    <t>proiect</t>
  </si>
  <si>
    <t>JUDETUL SATU MARE</t>
  </si>
  <si>
    <t>CONSILIUL JUDEŢEAN SATU MARE</t>
  </si>
  <si>
    <t>LISTA</t>
  </si>
  <si>
    <t>proiectelor cu finanţare nerambursabilă din fonduri structurale aferente cadrului financiar 2021-2027, derulate de Judeţul Satu Mare, cuprinse în bugetul local al Judeţului Satu Mare pe anul 2025</t>
  </si>
  <si>
    <t>mii lei</t>
  </si>
  <si>
    <t>Buget aprobat 2025</t>
  </si>
  <si>
    <t>Influențe (+/-)</t>
  </si>
  <si>
    <t>Propuneri</t>
  </si>
  <si>
    <t>Proiecte cu finanțare din fonduri externe nerambursabile aferente cadrului financiar 2021-2027</t>
  </si>
  <si>
    <t>TOTAL VENITURI</t>
  </si>
  <si>
    <t>I. Cofinanţare Consiliul Judeţean Satu Mare</t>
  </si>
  <si>
    <t>II. Sume primite in cadrul mecanismului cererilor de plată</t>
  </si>
  <si>
    <t>II. Subvenţii de la bugetul de stat către bugetele locale necesare susţinerii derulării proiectelor finanţate din fonduri externe nerambursabile (FEN) postaderare aferete perioadei de programare 2021-2027</t>
  </si>
  <si>
    <t>III. Sume primite de la UE/alti donatori in contul platilor efectuate si prefinantari aferente cadrului financiar 2021-2027</t>
  </si>
  <si>
    <t>45.02.48</t>
  </si>
  <si>
    <t>Fondul European de Dezvoltare Regionala</t>
  </si>
  <si>
    <t>45.02.48.01</t>
  </si>
  <si>
    <t>Sume primite în contul plăţilor efectuate în anul curent</t>
  </si>
  <si>
    <t>Sume primite în contul plăţilor efectuate în anii anteriori</t>
  </si>
  <si>
    <t>45.02.48.02</t>
  </si>
  <si>
    <t>Prefinanţare</t>
  </si>
  <si>
    <t>45.02.48.03</t>
  </si>
  <si>
    <t>Fondul Social European Plus (FSE+)</t>
  </si>
  <si>
    <t>45.02.49</t>
  </si>
  <si>
    <t>45.02.49.01</t>
  </si>
  <si>
    <t>45.02.49.02</t>
  </si>
  <si>
    <t>45.02.49.03</t>
  </si>
  <si>
    <t>Instrumentul de vecinătate, cooperare pentru dezvoltare şi cooperare internaţională - Europa globală (NDICI)</t>
  </si>
  <si>
    <t>45.02.66</t>
  </si>
  <si>
    <t>45.02.66.01</t>
  </si>
  <si>
    <t>45.02.66.02</t>
  </si>
  <si>
    <t>45.02.66.03</t>
  </si>
  <si>
    <t>TOTAL CHELTUIELI</t>
  </si>
  <si>
    <t>Titlul II Bunuri și servicii</t>
  </si>
  <si>
    <t>Alte bunuri si servicii pentru întretinere si functionare</t>
  </si>
  <si>
    <t>200130</t>
  </si>
  <si>
    <t>Alte bunuri și servicii pentru întreținere și funcționare</t>
  </si>
  <si>
    <t>Titlul VII Alte transferuri</t>
  </si>
  <si>
    <t>Programe de dezvoltare</t>
  </si>
  <si>
    <t>550113</t>
  </si>
  <si>
    <t>Titlul X  Proiecte cu finanțare din fonduri externe nerambursabile aferente cadrului financiar 2014-2020</t>
  </si>
  <si>
    <t>Programe din Fondul European de Dezvoltare Regională (FEDR )</t>
  </si>
  <si>
    <t>56.48</t>
  </si>
  <si>
    <t>din care:</t>
  </si>
  <si>
    <t>cheltuieli curente</t>
  </si>
  <si>
    <t>cheltuieli de capital</t>
  </si>
  <si>
    <t>Finanțarea națională</t>
  </si>
  <si>
    <t>56.48.01</t>
  </si>
  <si>
    <t>Finanțare externă nerambursabilă</t>
  </si>
  <si>
    <t>56.48.02</t>
  </si>
  <si>
    <t xml:space="preserve">Cheltuieli neeligibile </t>
  </si>
  <si>
    <t>56.48.03</t>
  </si>
  <si>
    <t>Programe din Fondul Social European Plus (FSE+)</t>
  </si>
  <si>
    <t>56.49</t>
  </si>
  <si>
    <t>56.49.01</t>
  </si>
  <si>
    <t>56.49.02</t>
  </si>
  <si>
    <t>56.49.03</t>
  </si>
  <si>
    <t>56.66</t>
  </si>
  <si>
    <t>56.66.01</t>
  </si>
  <si>
    <t>56.66.02</t>
  </si>
  <si>
    <t>56.66.03</t>
  </si>
  <si>
    <t>Rambursarea împrumuturilor contractate pentru finanţarea proiectelor cu finanţare UE</t>
  </si>
  <si>
    <t>81.04</t>
  </si>
  <si>
    <t>Excedent/Deficit</t>
  </si>
  <si>
    <t>Învățământ</t>
  </si>
  <si>
    <t xml:space="preserve">Cap. 65.02  </t>
  </si>
  <si>
    <t>Total cheltuieli</t>
  </si>
  <si>
    <t>Programe Instrumentul European de Vecinătate şi Parteneriat (ENI)</t>
  </si>
  <si>
    <t>DESCRISIS "Development of Children's Rehabilitation Institutions" - derulat de Centrul Şcolar pentru Educaţie Incluzivă Satu Mare</t>
  </si>
  <si>
    <t>Total venituri</t>
  </si>
  <si>
    <t>II. Subvenţii de la bugetul de stat către bugetele locale necesare susţinerii derulării proiectelor finanţate din fonduri externe nerambursabile (FEN) postaderare aferete perioadei de programare 2014-2020</t>
  </si>
  <si>
    <t>III. Sume primite de la UE/alti donatori in contul platilor efectuate si prefinantari aferente cadrului financiar 2014-2020</t>
  </si>
  <si>
    <t>48.02</t>
  </si>
  <si>
    <t>Instrumentul European de Vecinătate (ENI)</t>
  </si>
  <si>
    <t>Sănătate</t>
  </si>
  <si>
    <t>cap.66.02</t>
  </si>
  <si>
    <t>58.48</t>
  </si>
  <si>
    <t>58.48.03</t>
  </si>
  <si>
    <t>„Life-Giving Water - way towards long-term access to health”, acronim „LIFE”</t>
  </si>
  <si>
    <t>total cheltuieli</t>
  </si>
  <si>
    <t>55.01.13</t>
  </si>
  <si>
    <t>“Modernizare, extindere și dotare Unitate de Primiri Urgențe din cadrul Spitalului Județean de Urgență Satu Mare” - UPUSM</t>
  </si>
  <si>
    <t xml:space="preserve">ROHU-387 „AVC- Added Value for Cooperation in Stroke Situations” </t>
  </si>
  <si>
    <t>Cultura, recreere si religie</t>
  </si>
  <si>
    <t>cap. 67.02</t>
  </si>
  <si>
    <t>„Întărirea relaţiilor interculturale prin dezvoltarea instituţiilor culturale din judeţele Satu Mare şi Szabolcs-Szatmár-Bereg”, acronim CultuRO-Hub - ROHU00636</t>
  </si>
  <si>
    <t>cap.68.02 Asigurări şi asistenţă socială</t>
  </si>
  <si>
    <t>cap.68.02</t>
  </si>
  <si>
    <t>Total cheltuieli cap. 68.02</t>
  </si>
  <si>
    <t>"Inchiderea Centrului de plasament al copilului Floare de colt Halmeu si dezvoltarea de alternative familiale de ingrijire" POR 8.3</t>
  </si>
  <si>
    <t>45.02.48.01.03</t>
  </si>
  <si>
    <t>„Acasa in familie  local”   cod SMIS 330397 - derulat de DGASPC</t>
  </si>
  <si>
    <t>Proiect "VENUS - Împreună pentru o viață în siguranță" - POCU/465/4/4/128038 - derulat de DGASPC</t>
  </si>
  <si>
    <t>Proiectul: Suntem alaturi de Tine(ri) - 135172 -, derulat de DGASPC</t>
  </si>
  <si>
    <t>Protecția mediului</t>
  </si>
  <si>
    <t>cap. 74.02</t>
  </si>
  <si>
    <t>Alte cheltuieli cu bunuri si servicii</t>
  </si>
  <si>
    <t>„Green Cross-border Region”, acronim GCBR - ROHU00633</t>
  </si>
  <si>
    <t>Sustenainable yield through modeling and networked efforts for riverbank and damn governance underlying community climate resilience - acronim Climate Synergy</t>
  </si>
  <si>
    <t>Transporturi</t>
  </si>
  <si>
    <t>cap.8402</t>
  </si>
  <si>
    <t>Total cheltuieli cap. 84.02</t>
  </si>
  <si>
    <t>”Modernizarea drumului județean DJ 193 Satu Mare – Borlești – Limita de județ Maramureș, km 1+300 – 41+300”</t>
  </si>
  <si>
    <t xml:space="preserve">„MOBI – Modern Border Infrastructure – Successful Carpathian Region” depus in cadrul Programului ENI CBC 2014-2020 </t>
  </si>
  <si>
    <t>„Development and modernization of the access infrastructure to the Romanian-Ukrainian border crossing point from Tarna Mare - Hyzha”, HUSKROUA/1702/7.1/0064</t>
  </si>
  <si>
    <t xml:space="preserve">"Creșterea siguranței traficului pe drumurile județene în județul Satu Mare – iluminarea trecerilor de pietoni", Cod SMIS 319093 </t>
  </si>
  <si>
    <t>56.58.03</t>
  </si>
  <si>
    <t>PREŞEDINTE,</t>
  </si>
  <si>
    <t>Pataki Csaba</t>
  </si>
  <si>
    <t>Red/Tehn. VE</t>
  </si>
  <si>
    <t>5 ex</t>
  </si>
  <si>
    <t>proiect „UNITY: Fostering Sustainable Cross-Border Cooperation for Youth Career Growth” și a cheltuielilor necesare implementării acestuia de către Centrul Județean de Resurse și Asistență Educațională Satu Mare, în cadrul PROGRAMULUI INTERREG VI-A ROMANIA-UNGARIA derulat de Centrul Judeţean de Resurse şi Asistenţă Educaţională Satu Mare</t>
  </si>
  <si>
    <t>Titlul X  Proiecte cu finanțare din fonduri externe nerambursabile aferente cadrului financiar 2021-2027</t>
  </si>
  <si>
    <t>45.02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</si>
</sst>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.##000"/>
  </numFmts>
  <fonts count="21" x14ac:knownFonts="1">
    <font>
      <sz val="11"/>
      <color theme="1"/>
      <name val="Calibri"/>
      <charset val="238"/>
      <scheme val="minor"/>
    </font>
    <font>
      <sz val="9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0"/>
      <color theme="0"/>
      <name val="Arial"/>
      <family val="2"/>
    </font>
    <font>
      <sz val="9"/>
      <color theme="1"/>
      <name val="Arial"/>
      <family val="2"/>
    </font>
    <font>
      <i/>
      <sz val="9"/>
      <name val="Arial"/>
      <family val="2"/>
    </font>
    <font>
      <b/>
      <sz val="10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sz val="9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b/>
      <i/>
      <sz val="10"/>
      <name val="Arial"/>
      <family val="2"/>
    </font>
    <font>
      <sz val="10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2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3">
    <xf numFmtId="0" fontId="0" fillId="0" borderId="0"/>
    <xf numFmtId="0" fontId="8" fillId="0" borderId="0"/>
    <xf numFmtId="0" fontId="20" fillId="0" borderId="0"/>
  </cellStyleXfs>
  <cellXfs count="15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8" fillId="0" borderId="0" xfId="0" applyFont="1" applyAlignment="1">
      <alignment horizontal="center"/>
    </xf>
    <xf numFmtId="4" fontId="8" fillId="0" borderId="0" xfId="0" applyNumberFormat="1" applyFont="1"/>
    <xf numFmtId="4" fontId="2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/>
    </xf>
    <xf numFmtId="0" fontId="8" fillId="0" borderId="10" xfId="0" applyFont="1" applyBorder="1" applyAlignment="1">
      <alignment horizontal="center" vertical="top"/>
    </xf>
    <xf numFmtId="0" fontId="1" fillId="0" borderId="11" xfId="0" applyFont="1" applyBorder="1" applyAlignment="1">
      <alignment horizontal="left" vertical="top"/>
    </xf>
    <xf numFmtId="0" fontId="8" fillId="0" borderId="11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/>
    </xf>
    <xf numFmtId="0" fontId="8" fillId="0" borderId="12" xfId="0" applyFont="1" applyBorder="1" applyAlignment="1">
      <alignment horizontal="center" vertical="top"/>
    </xf>
    <xf numFmtId="0" fontId="10" fillId="2" borderId="13" xfId="0" applyFont="1" applyFill="1" applyBorder="1" applyAlignment="1">
      <alignment horizontal="left" vertical="top" wrapText="1"/>
    </xf>
    <xf numFmtId="0" fontId="1" fillId="2" borderId="14" xfId="0" applyFont="1" applyFill="1" applyBorder="1" applyAlignment="1">
      <alignment horizontal="left" vertical="top"/>
    </xf>
    <xf numFmtId="0" fontId="8" fillId="2" borderId="14" xfId="0" applyFont="1" applyFill="1" applyBorder="1" applyAlignment="1">
      <alignment horizontal="center" vertical="top" wrapText="1"/>
    </xf>
    <xf numFmtId="0" fontId="8" fillId="2" borderId="14" xfId="0" applyFont="1" applyFill="1" applyBorder="1" applyAlignment="1">
      <alignment horizontal="center" vertical="top"/>
    </xf>
    <xf numFmtId="0" fontId="8" fillId="2" borderId="15" xfId="0" applyFont="1" applyFill="1" applyBorder="1" applyAlignment="1">
      <alignment horizontal="center" vertical="top"/>
    </xf>
    <xf numFmtId="0" fontId="2" fillId="3" borderId="16" xfId="0" applyFont="1" applyFill="1" applyBorder="1"/>
    <xf numFmtId="0" fontId="9" fillId="3" borderId="17" xfId="0" applyFont="1" applyFill="1" applyBorder="1" applyAlignment="1">
      <alignment horizontal="left"/>
    </xf>
    <xf numFmtId="4" fontId="2" fillId="3" borderId="17" xfId="0" applyNumberFormat="1" applyFont="1" applyFill="1" applyBorder="1"/>
    <xf numFmtId="4" fontId="2" fillId="3" borderId="18" xfId="0" applyNumberFormat="1" applyFont="1" applyFill="1" applyBorder="1"/>
    <xf numFmtId="0" fontId="8" fillId="0" borderId="16" xfId="0" applyFont="1" applyBorder="1" applyAlignment="1">
      <alignment horizontal="left" wrapText="1" indent="1"/>
    </xf>
    <xf numFmtId="0" fontId="1" fillId="0" borderId="17" xfId="0" applyFont="1" applyBorder="1" applyAlignment="1">
      <alignment horizontal="left" vertical="top"/>
    </xf>
    <xf numFmtId="4" fontId="8" fillId="0" borderId="17" xfId="0" applyNumberFormat="1" applyFont="1" applyBorder="1"/>
    <xf numFmtId="4" fontId="8" fillId="0" borderId="18" xfId="0" applyNumberFormat="1" applyFont="1" applyBorder="1"/>
    <xf numFmtId="0" fontId="1" fillId="0" borderId="17" xfId="0" applyFont="1" applyBorder="1" applyAlignment="1">
      <alignment horizontal="left"/>
    </xf>
    <xf numFmtId="0" fontId="2" fillId="4" borderId="16" xfId="0" applyFont="1" applyFill="1" applyBorder="1" applyAlignment="1">
      <alignment horizontal="left" wrapText="1" indent="1"/>
    </xf>
    <xf numFmtId="3" fontId="9" fillId="4" borderId="17" xfId="0" applyNumberFormat="1" applyFont="1" applyFill="1" applyBorder="1" applyAlignment="1">
      <alignment horizontal="left" vertical="top"/>
    </xf>
    <xf numFmtId="4" fontId="2" fillId="4" borderId="17" xfId="0" applyNumberFormat="1" applyFont="1" applyFill="1" applyBorder="1" applyAlignment="1">
      <alignment horizontal="right" vertical="top"/>
    </xf>
    <xf numFmtId="4" fontId="2" fillId="4" borderId="18" xfId="0" applyNumberFormat="1" applyFont="1" applyFill="1" applyBorder="1" applyAlignment="1">
      <alignment horizontal="right" vertical="top"/>
    </xf>
    <xf numFmtId="0" fontId="8" fillId="4" borderId="16" xfId="0" applyFont="1" applyFill="1" applyBorder="1" applyAlignment="1">
      <alignment horizontal="left" wrapText="1" indent="1"/>
    </xf>
    <xf numFmtId="3" fontId="1" fillId="4" borderId="17" xfId="0" applyNumberFormat="1" applyFont="1" applyFill="1" applyBorder="1" applyAlignment="1">
      <alignment horizontal="left" vertical="top"/>
    </xf>
    <xf numFmtId="0" fontId="8" fillId="0" borderId="16" xfId="2" applyFont="1" applyBorder="1" applyAlignment="1">
      <alignment horizontal="left" wrapText="1" indent="1"/>
    </xf>
    <xf numFmtId="3" fontId="1" fillId="0" borderId="17" xfId="2" applyNumberFormat="1" applyFont="1" applyBorder="1" applyAlignment="1">
      <alignment horizontal="left" vertical="top"/>
    </xf>
    <xf numFmtId="3" fontId="1" fillId="0" borderId="17" xfId="2" applyNumberFormat="1" applyFont="1" applyBorder="1" applyAlignment="1">
      <alignment horizontal="left"/>
    </xf>
    <xf numFmtId="3" fontId="1" fillId="4" borderId="17" xfId="0" applyNumberFormat="1" applyFont="1" applyFill="1" applyBorder="1" applyAlignment="1">
      <alignment horizontal="left"/>
    </xf>
    <xf numFmtId="0" fontId="3" fillId="0" borderId="16" xfId="0" applyFont="1" applyBorder="1"/>
    <xf numFmtId="0" fontId="11" fillId="0" borderId="17" xfId="0" applyFont="1" applyBorder="1" applyAlignment="1">
      <alignment horizontal="left"/>
    </xf>
    <xf numFmtId="4" fontId="3" fillId="0" borderId="17" xfId="0" applyNumberFormat="1" applyFont="1" applyBorder="1"/>
    <xf numFmtId="4" fontId="3" fillId="0" borderId="18" xfId="0" applyNumberFormat="1" applyFont="1" applyBorder="1"/>
    <xf numFmtId="0" fontId="2" fillId="5" borderId="16" xfId="0" applyFont="1" applyFill="1" applyBorder="1"/>
    <xf numFmtId="0" fontId="9" fillId="5" borderId="17" xfId="0" applyFont="1" applyFill="1" applyBorder="1" applyAlignment="1">
      <alignment horizontal="left"/>
    </xf>
    <xf numFmtId="4" fontId="2" fillId="5" borderId="17" xfId="0" applyNumberFormat="1" applyFont="1" applyFill="1" applyBorder="1"/>
    <xf numFmtId="4" fontId="2" fillId="5" borderId="18" xfId="0" applyNumberFormat="1" applyFont="1" applyFill="1" applyBorder="1"/>
    <xf numFmtId="49" fontId="2" fillId="4" borderId="16" xfId="1" applyNumberFormat="1" applyFont="1" applyFill="1" applyBorder="1" applyAlignment="1">
      <alignment horizontal="left" wrapText="1" indent="1"/>
    </xf>
    <xf numFmtId="0" fontId="9" fillId="4" borderId="17" xfId="0" applyFont="1" applyFill="1" applyBorder="1" applyAlignment="1">
      <alignment horizontal="left"/>
    </xf>
    <xf numFmtId="0" fontId="9" fillId="4" borderId="17" xfId="0" applyFont="1" applyFill="1" applyBorder="1" applyAlignment="1">
      <alignment horizontal="left" vertical="top"/>
    </xf>
    <xf numFmtId="0" fontId="1" fillId="4" borderId="17" xfId="0" applyFont="1" applyFill="1" applyBorder="1" applyAlignment="1">
      <alignment horizontal="left" vertical="top"/>
    </xf>
    <xf numFmtId="49" fontId="6" fillId="4" borderId="16" xfId="1" applyNumberFormat="1" applyFont="1" applyFill="1" applyBorder="1" applyAlignment="1">
      <alignment horizontal="left" wrapText="1" indent="2"/>
    </xf>
    <xf numFmtId="0" fontId="12" fillId="4" borderId="17" xfId="0" applyFont="1" applyFill="1" applyBorder="1" applyAlignment="1">
      <alignment horizontal="left" vertical="top"/>
    </xf>
    <xf numFmtId="49" fontId="6" fillId="4" borderId="16" xfId="1" applyNumberFormat="1" applyFont="1" applyFill="1" applyBorder="1" applyAlignment="1">
      <alignment horizontal="left" wrapText="1" indent="1"/>
    </xf>
    <xf numFmtId="49" fontId="13" fillId="4" borderId="16" xfId="1" applyNumberFormat="1" applyFont="1" applyFill="1" applyBorder="1" applyAlignment="1">
      <alignment horizontal="left" wrapText="1" indent="1"/>
    </xf>
    <xf numFmtId="0" fontId="1" fillId="4" borderId="17" xfId="0" applyFont="1" applyFill="1" applyBorder="1" applyAlignment="1">
      <alignment horizontal="left"/>
    </xf>
    <xf numFmtId="0" fontId="3" fillId="0" borderId="16" xfId="0" applyFont="1" applyBorder="1" applyAlignment="1">
      <alignment horizontal="left" indent="1"/>
    </xf>
    <xf numFmtId="4" fontId="1" fillId="0" borderId="0" xfId="0" applyNumberFormat="1" applyFont="1"/>
    <xf numFmtId="4" fontId="2" fillId="0" borderId="0" xfId="0" applyNumberFormat="1" applyFont="1"/>
    <xf numFmtId="4" fontId="3" fillId="0" borderId="0" xfId="0" applyNumberFormat="1" applyFont="1"/>
    <xf numFmtId="0" fontId="8" fillId="0" borderId="16" xfId="0" applyFont="1" applyBorder="1" applyAlignment="1">
      <alignment wrapText="1"/>
    </xf>
    <xf numFmtId="0" fontId="4" fillId="5" borderId="16" xfId="0" applyFont="1" applyFill="1" applyBorder="1"/>
    <xf numFmtId="0" fontId="14" fillId="5" borderId="17" xfId="0" applyFont="1" applyFill="1" applyBorder="1" applyAlignment="1">
      <alignment horizontal="left"/>
    </xf>
    <xf numFmtId="4" fontId="4" fillId="5" borderId="17" xfId="0" applyNumberFormat="1" applyFont="1" applyFill="1" applyBorder="1"/>
    <xf numFmtId="4" fontId="4" fillId="5" borderId="18" xfId="0" applyNumberFormat="1" applyFont="1" applyFill="1" applyBorder="1"/>
    <xf numFmtId="0" fontId="3" fillId="6" borderId="16" xfId="0" applyFont="1" applyFill="1" applyBorder="1"/>
    <xf numFmtId="0" fontId="11" fillId="6" borderId="17" xfId="0" applyFont="1" applyFill="1" applyBorder="1" applyAlignment="1">
      <alignment horizontal="left"/>
    </xf>
    <xf numFmtId="4" fontId="3" fillId="6" borderId="17" xfId="0" applyNumberFormat="1" applyFont="1" applyFill="1" applyBorder="1"/>
    <xf numFmtId="4" fontId="3" fillId="6" borderId="18" xfId="0" applyNumberFormat="1" applyFont="1" applyFill="1" applyBorder="1"/>
    <xf numFmtId="0" fontId="3" fillId="0" borderId="19" xfId="0" applyFont="1" applyBorder="1"/>
    <xf numFmtId="0" fontId="11" fillId="0" borderId="20" xfId="0" applyFont="1" applyBorder="1" applyAlignment="1">
      <alignment horizontal="left"/>
    </xf>
    <xf numFmtId="4" fontId="3" fillId="0" borderId="20" xfId="0" applyNumberFormat="1" applyFont="1" applyBorder="1"/>
    <xf numFmtId="4" fontId="3" fillId="0" borderId="21" xfId="0" applyNumberFormat="1" applyFont="1" applyBorder="1"/>
    <xf numFmtId="0" fontId="4" fillId="3" borderId="22" xfId="0" applyFont="1" applyFill="1" applyBorder="1" applyAlignment="1">
      <alignment wrapText="1"/>
    </xf>
    <xf numFmtId="0" fontId="14" fillId="3" borderId="23" xfId="0" applyFont="1" applyFill="1" applyBorder="1" applyAlignment="1">
      <alignment horizontal="left"/>
    </xf>
    <xf numFmtId="4" fontId="4" fillId="3" borderId="23" xfId="0" applyNumberFormat="1" applyFont="1" applyFill="1" applyBorder="1"/>
    <xf numFmtId="4" fontId="4" fillId="3" borderId="24" xfId="0" applyNumberFormat="1" applyFont="1" applyFill="1" applyBorder="1"/>
    <xf numFmtId="0" fontId="5" fillId="6" borderId="13" xfId="0" applyFont="1" applyFill="1" applyBorder="1"/>
    <xf numFmtId="0" fontId="15" fillId="6" borderId="14" xfId="0" applyFont="1" applyFill="1" applyBorder="1" applyAlignment="1">
      <alignment horizontal="left"/>
    </xf>
    <xf numFmtId="4" fontId="5" fillId="6" borderId="14" xfId="0" applyNumberFormat="1" applyFont="1" applyFill="1" applyBorder="1"/>
    <xf numFmtId="4" fontId="5" fillId="6" borderId="15" xfId="0" applyNumberFormat="1" applyFont="1" applyFill="1" applyBorder="1"/>
    <xf numFmtId="0" fontId="5" fillId="6" borderId="16" xfId="0" applyFont="1" applyFill="1" applyBorder="1"/>
    <xf numFmtId="0" fontId="15" fillId="6" borderId="17" xfId="0" applyFont="1" applyFill="1" applyBorder="1" applyAlignment="1">
      <alignment horizontal="left"/>
    </xf>
    <xf numFmtId="4" fontId="5" fillId="6" borderId="17" xfId="0" applyNumberFormat="1" applyFont="1" applyFill="1" applyBorder="1"/>
    <xf numFmtId="4" fontId="5" fillId="6" borderId="18" xfId="0" applyNumberFormat="1" applyFont="1" applyFill="1" applyBorder="1"/>
    <xf numFmtId="4" fontId="4" fillId="0" borderId="0" xfId="0" applyNumberFormat="1" applyFont="1"/>
    <xf numFmtId="4" fontId="5" fillId="0" borderId="0" xfId="0" applyNumberFormat="1" applyFont="1"/>
    <xf numFmtId="0" fontId="8" fillId="6" borderId="16" xfId="0" applyFont="1" applyFill="1" applyBorder="1"/>
    <xf numFmtId="0" fontId="1" fillId="6" borderId="17" xfId="0" applyFont="1" applyFill="1" applyBorder="1" applyAlignment="1">
      <alignment horizontal="left"/>
    </xf>
    <xf numFmtId="4" fontId="8" fillId="6" borderId="17" xfId="0" applyNumberFormat="1" applyFont="1" applyFill="1" applyBorder="1"/>
    <xf numFmtId="4" fontId="8" fillId="6" borderId="18" xfId="0" applyNumberFormat="1" applyFont="1" applyFill="1" applyBorder="1"/>
    <xf numFmtId="0" fontId="13" fillId="3" borderId="22" xfId="0" applyFont="1" applyFill="1" applyBorder="1" applyAlignment="1">
      <alignment wrapText="1"/>
    </xf>
    <xf numFmtId="0" fontId="9" fillId="3" borderId="23" xfId="0" applyFont="1" applyFill="1" applyBorder="1" applyAlignment="1">
      <alignment horizontal="left"/>
    </xf>
    <xf numFmtId="4" fontId="2" fillId="3" borderId="23" xfId="0" applyNumberFormat="1" applyFont="1" applyFill="1" applyBorder="1"/>
    <xf numFmtId="4" fontId="2" fillId="3" borderId="24" xfId="0" applyNumberFormat="1" applyFont="1" applyFill="1" applyBorder="1"/>
    <xf numFmtId="0" fontId="6" fillId="6" borderId="16" xfId="0" applyFont="1" applyFill="1" applyBorder="1"/>
    <xf numFmtId="0" fontId="12" fillId="6" borderId="17" xfId="0" applyFont="1" applyFill="1" applyBorder="1" applyAlignment="1">
      <alignment horizontal="left"/>
    </xf>
    <xf numFmtId="4" fontId="6" fillId="6" borderId="17" xfId="0" applyNumberFormat="1" applyFont="1" applyFill="1" applyBorder="1"/>
    <xf numFmtId="4" fontId="6" fillId="6" borderId="18" xfId="0" applyNumberFormat="1" applyFont="1" applyFill="1" applyBorder="1"/>
    <xf numFmtId="4" fontId="6" fillId="0" borderId="0" xfId="0" applyNumberFormat="1" applyFont="1"/>
    <xf numFmtId="0" fontId="7" fillId="0" borderId="16" xfId="0" applyFont="1" applyBorder="1" applyAlignment="1">
      <alignment horizontal="left" wrapText="1" indent="1"/>
    </xf>
    <xf numFmtId="4" fontId="7" fillId="0" borderId="17" xfId="0" applyNumberFormat="1" applyFont="1" applyBorder="1"/>
    <xf numFmtId="4" fontId="7" fillId="0" borderId="18" xfId="0" applyNumberFormat="1" applyFont="1" applyBorder="1"/>
    <xf numFmtId="0" fontId="2" fillId="3" borderId="22" xfId="0" applyFont="1" applyFill="1" applyBorder="1" applyAlignment="1">
      <alignment wrapText="1"/>
    </xf>
    <xf numFmtId="4" fontId="7" fillId="0" borderId="0" xfId="0" applyNumberFormat="1" applyFont="1"/>
    <xf numFmtId="0" fontId="17" fillId="4" borderId="17" xfId="0" applyFont="1" applyFill="1" applyBorder="1" applyAlignment="1">
      <alignment horizontal="left"/>
    </xf>
    <xf numFmtId="0" fontId="8" fillId="5" borderId="16" xfId="0" applyFont="1" applyFill="1" applyBorder="1"/>
    <xf numFmtId="0" fontId="1" fillId="5" borderId="17" xfId="0" applyFont="1" applyFill="1" applyBorder="1" applyAlignment="1">
      <alignment horizontal="left"/>
    </xf>
    <xf numFmtId="4" fontId="8" fillId="5" borderId="17" xfId="0" applyNumberFormat="1" applyFont="1" applyFill="1" applyBorder="1"/>
    <xf numFmtId="4" fontId="8" fillId="5" borderId="18" xfId="0" applyNumberFormat="1" applyFont="1" applyFill="1" applyBorder="1"/>
    <xf numFmtId="4" fontId="18" fillId="0" borderId="17" xfId="0" applyNumberFormat="1" applyFont="1" applyBorder="1"/>
    <xf numFmtId="4" fontId="18" fillId="0" borderId="18" xfId="0" applyNumberFormat="1" applyFont="1" applyBorder="1"/>
    <xf numFmtId="4" fontId="19" fillId="4" borderId="17" xfId="0" applyNumberFormat="1" applyFont="1" applyFill="1" applyBorder="1" applyAlignment="1">
      <alignment horizontal="right" vertical="top"/>
    </xf>
    <xf numFmtId="4" fontId="19" fillId="4" borderId="18" xfId="0" applyNumberFormat="1" applyFont="1" applyFill="1" applyBorder="1" applyAlignment="1">
      <alignment horizontal="right" vertical="top"/>
    </xf>
    <xf numFmtId="0" fontId="8" fillId="4" borderId="25" xfId="0" applyFont="1" applyFill="1" applyBorder="1" applyAlignment="1">
      <alignment horizontal="left" wrapText="1" indent="1"/>
    </xf>
    <xf numFmtId="0" fontId="1" fillId="4" borderId="26" xfId="0" applyFont="1" applyFill="1" applyBorder="1" applyAlignment="1">
      <alignment horizontal="left"/>
    </xf>
    <xf numFmtId="4" fontId="2" fillId="4" borderId="26" xfId="0" applyNumberFormat="1" applyFont="1" applyFill="1" applyBorder="1" applyAlignment="1">
      <alignment horizontal="right" vertical="top"/>
    </xf>
    <xf numFmtId="4" fontId="2" fillId="4" borderId="27" xfId="0" applyNumberFormat="1" applyFont="1" applyFill="1" applyBorder="1" applyAlignment="1">
      <alignment horizontal="right" vertical="top"/>
    </xf>
    <xf numFmtId="0" fontId="11" fillId="0" borderId="0" xfId="0" applyFont="1" applyAlignment="1">
      <alignment horizontal="left"/>
    </xf>
    <xf numFmtId="4" fontId="2" fillId="0" borderId="0" xfId="0" applyNumberFormat="1" applyFont="1" applyAlignment="1">
      <alignment horizontal="center"/>
    </xf>
    <xf numFmtId="0" fontId="9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top"/>
    </xf>
    <xf numFmtId="0" fontId="8" fillId="0" borderId="0" xfId="0" applyFont="1" applyAlignment="1">
      <alignment vertical="center"/>
    </xf>
    <xf numFmtId="164" fontId="8" fillId="0" borderId="0" xfId="0" applyNumberFormat="1" applyFont="1"/>
    <xf numFmtId="3" fontId="1" fillId="0" borderId="17" xfId="2" quotePrefix="1" applyNumberFormat="1" applyFont="1" applyBorder="1" applyAlignment="1">
      <alignment horizontal="left"/>
    </xf>
    <xf numFmtId="0" fontId="1" fillId="0" borderId="17" xfId="0" quotePrefix="1" applyFont="1" applyBorder="1" applyAlignment="1">
      <alignment horizontal="left" vertical="top"/>
    </xf>
    <xf numFmtId="0" fontId="1" fillId="0" borderId="17" xfId="0" quotePrefix="1" applyFont="1" applyBorder="1" applyAlignment="1">
      <alignment horizontal="left"/>
    </xf>
    <xf numFmtId="0" fontId="16" fillId="0" borderId="17" xfId="0" quotePrefix="1" applyFont="1" applyBorder="1" applyAlignment="1">
      <alignment horizontal="left" vertical="top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9" fillId="0" borderId="2" xfId="0" applyFont="1" applyBorder="1" applyAlignment="1">
      <alignment horizontal="left" vertical="top"/>
    </xf>
    <xf numFmtId="0" fontId="9" fillId="0" borderId="5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</cellXfs>
  <cellStyles count="3">
    <cellStyle name="Normal" xfId="0" builtinId="0"/>
    <cellStyle name="Normal_Anexa F 140 146 10.07" xfId="1" xr:uid="{00000000-0005-0000-0000-000031000000}"/>
    <cellStyle name="Normal_Machete buget 99" xfId="2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E/buget%202023/(15)%20noiembrie%202023/proiecte%20DE/rectificare%20buget%20noiembrie%202023-2/Anexa%201.6.2%20invest%202023%20rect%20noi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exa 1.3 2019 rect iul"/>
      <sheetName val="Anexa 1.3 2019"/>
      <sheetName val="14"/>
    </sheetNames>
    <sheetDataSet>
      <sheetData sheetId="0">
        <row r="38">
          <cell r="E38">
            <v>105739.4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AG1050"/>
  <sheetViews>
    <sheetView tabSelected="1" topLeftCell="A19" zoomScale="80" zoomScaleNormal="80" workbookViewId="0">
      <selection activeCell="O23" sqref="O23"/>
    </sheetView>
  </sheetViews>
  <sheetFormatPr defaultColWidth="8.85546875" defaultRowHeight="12.75" x14ac:dyDescent="0.2"/>
  <cols>
    <col min="1" max="1" width="77.28515625" style="8" customWidth="1"/>
    <col min="2" max="2" width="12.5703125" style="9" customWidth="1"/>
    <col min="3" max="4" width="0.140625" style="8" hidden="1" customWidth="1"/>
    <col min="5" max="5" width="10.85546875" style="8" customWidth="1"/>
    <col min="6" max="6" width="11.7109375" style="8" customWidth="1"/>
    <col min="7" max="7" width="11.140625" style="8" customWidth="1"/>
    <col min="8" max="8" width="9.5703125" style="8" customWidth="1"/>
    <col min="9" max="9" width="11.7109375" style="8" customWidth="1"/>
    <col min="10" max="12" width="10.140625" style="8" customWidth="1"/>
    <col min="13" max="16384" width="8.85546875" style="8"/>
  </cols>
  <sheetData>
    <row r="1" spans="1:11" x14ac:dyDescent="0.2">
      <c r="A1" s="10" t="s">
        <v>0</v>
      </c>
      <c r="B1" s="11"/>
      <c r="D1" s="12"/>
      <c r="E1" s="13"/>
      <c r="F1" s="13"/>
      <c r="H1" s="14" t="s">
        <v>1</v>
      </c>
      <c r="I1" s="8" t="s">
        <v>2</v>
      </c>
    </row>
    <row r="2" spans="1:11" x14ac:dyDescent="0.2">
      <c r="A2" s="10" t="s">
        <v>3</v>
      </c>
      <c r="B2" s="11"/>
      <c r="D2" s="12"/>
      <c r="E2" s="13"/>
      <c r="F2" s="13"/>
      <c r="H2" s="15" t="str">
        <f>IF($I$1="proiect","la Proiectul de hotărâre","la Hotărârea Consiliului Județean")</f>
        <v>la Proiectul de hotărâre</v>
      </c>
    </row>
    <row r="3" spans="1:11" x14ac:dyDescent="0.2">
      <c r="A3" s="10" t="s">
        <v>4</v>
      </c>
      <c r="B3" s="11"/>
      <c r="D3" s="12"/>
      <c r="E3" s="13"/>
      <c r="F3" s="13"/>
      <c r="H3" s="15" t="str">
        <f>IF($I$1="proiect","nr. ______/2025","Satu Mare nr. ______/2025")</f>
        <v>nr. ______/2025</v>
      </c>
    </row>
    <row r="4" spans="1:11" x14ac:dyDescent="0.2">
      <c r="B4" s="11"/>
      <c r="D4" s="12"/>
      <c r="E4" s="13"/>
      <c r="F4" s="13"/>
      <c r="G4" s="13"/>
    </row>
    <row r="5" spans="1:11" x14ac:dyDescent="0.2">
      <c r="A5" s="142" t="s">
        <v>5</v>
      </c>
      <c r="B5" s="142"/>
      <c r="C5" s="142"/>
      <c r="D5" s="142"/>
      <c r="E5" s="142"/>
      <c r="F5" s="142"/>
      <c r="G5" s="142"/>
      <c r="H5" s="142"/>
    </row>
    <row r="6" spans="1:11" ht="39" customHeight="1" x14ac:dyDescent="0.2">
      <c r="A6" s="142" t="s">
        <v>6</v>
      </c>
      <c r="B6" s="142"/>
      <c r="C6" s="142"/>
      <c r="D6" s="142"/>
      <c r="E6" s="142"/>
      <c r="F6" s="142"/>
      <c r="G6" s="142"/>
      <c r="H6" s="142"/>
    </row>
    <row r="7" spans="1:11" x14ac:dyDescent="0.2">
      <c r="A7" s="16"/>
      <c r="B7" s="1"/>
      <c r="C7" s="13"/>
      <c r="D7" s="13"/>
      <c r="E7" s="13"/>
      <c r="F7" s="13"/>
      <c r="G7" s="13"/>
      <c r="H7" s="13"/>
    </row>
    <row r="8" spans="1:11" x14ac:dyDescent="0.2">
      <c r="A8" s="16"/>
      <c r="B8" s="1"/>
      <c r="H8" s="8" t="s">
        <v>7</v>
      </c>
      <c r="J8" s="13" t="e">
        <f>I10-I11</f>
        <v>#REF!</v>
      </c>
    </row>
    <row r="9" spans="1:11" ht="28.9" customHeight="1" x14ac:dyDescent="0.2">
      <c r="A9" s="148"/>
      <c r="B9" s="150"/>
      <c r="C9" s="152" t="s">
        <v>8</v>
      </c>
      <c r="D9" s="152" t="s">
        <v>9</v>
      </c>
      <c r="E9" s="152" t="s">
        <v>8</v>
      </c>
      <c r="F9" s="143" t="s">
        <v>10</v>
      </c>
      <c r="G9" s="143"/>
      <c r="H9" s="144"/>
      <c r="J9" s="70" t="e">
        <f>#REF!+J41+#REF!</f>
        <v>#REF!</v>
      </c>
    </row>
    <row r="10" spans="1:11" x14ac:dyDescent="0.2">
      <c r="A10" s="149"/>
      <c r="B10" s="151"/>
      <c r="C10" s="153"/>
      <c r="D10" s="153"/>
      <c r="E10" s="153"/>
      <c r="F10" s="17">
        <v>2026</v>
      </c>
      <c r="G10" s="17">
        <v>2027</v>
      </c>
      <c r="H10" s="18">
        <v>2028</v>
      </c>
      <c r="I10" s="8">
        <v>95360.5</v>
      </c>
      <c r="J10" s="70" t="e">
        <f>#REF!+J43+#REF!</f>
        <v>#REF!</v>
      </c>
      <c r="K10" s="13" t="e">
        <f>J10+J11</f>
        <v>#REF!</v>
      </c>
    </row>
    <row r="11" spans="1:11" s="1" customFormat="1" ht="12" x14ac:dyDescent="0.2">
      <c r="A11" s="19">
        <v>0</v>
      </c>
      <c r="B11" s="20">
        <v>1</v>
      </c>
      <c r="C11" s="21">
        <v>2</v>
      </c>
      <c r="D11" s="21">
        <v>3</v>
      </c>
      <c r="E11" s="21">
        <v>2</v>
      </c>
      <c r="F11" s="20">
        <v>3</v>
      </c>
      <c r="G11" s="20">
        <v>4</v>
      </c>
      <c r="H11" s="22">
        <v>5</v>
      </c>
      <c r="I11" s="70" t="e">
        <f>#REF!+E40+#REF!</f>
        <v>#REF!</v>
      </c>
      <c r="J11" s="70" t="e">
        <f>#REF!+J44+#REF!</f>
        <v>#REF!</v>
      </c>
    </row>
    <row r="12" spans="1:11" x14ac:dyDescent="0.2">
      <c r="A12" s="23"/>
      <c r="B12" s="24"/>
      <c r="C12" s="25"/>
      <c r="D12" s="25"/>
      <c r="E12" s="25"/>
      <c r="F12" s="26"/>
      <c r="G12" s="26"/>
      <c r="H12" s="27"/>
    </row>
    <row r="13" spans="1:11" ht="25.5" x14ac:dyDescent="0.2">
      <c r="A13" s="28" t="s">
        <v>11</v>
      </c>
      <c r="B13" s="29"/>
      <c r="C13" s="30"/>
      <c r="D13" s="30"/>
      <c r="E13" s="30"/>
      <c r="F13" s="31"/>
      <c r="G13" s="31"/>
      <c r="H13" s="32"/>
      <c r="I13" s="71" t="str">
        <f>A13</f>
        <v>Proiecte cu finanțare din fonduri externe nerambursabile aferente cadrului financiar 2021-2027</v>
      </c>
    </row>
    <row r="14" spans="1:11" s="2" customFormat="1" x14ac:dyDescent="0.2">
      <c r="A14" s="33" t="s">
        <v>12</v>
      </c>
      <c r="B14" s="34"/>
      <c r="C14" s="35">
        <f t="shared" ref="C14" si="0">SUM(C15,C16,C17,C18)</f>
        <v>115361.79000000001</v>
      </c>
      <c r="D14" s="35">
        <f t="shared" ref="D14:H14" si="1">SUM(D15,D16,D17,D18)</f>
        <v>0</v>
      </c>
      <c r="E14" s="35">
        <f t="shared" si="1"/>
        <v>115361.79000000001</v>
      </c>
      <c r="F14" s="35">
        <f t="shared" si="1"/>
        <v>338413.57</v>
      </c>
      <c r="G14" s="35">
        <f t="shared" si="1"/>
        <v>10331.799999999999</v>
      </c>
      <c r="H14" s="36">
        <f t="shared" si="1"/>
        <v>0</v>
      </c>
      <c r="I14" s="71">
        <f t="shared" ref="I14:I77" si="2">SUM(E14:H14)</f>
        <v>464107.16</v>
      </c>
    </row>
    <row r="15" spans="1:11" x14ac:dyDescent="0.2">
      <c r="A15" s="37" t="s">
        <v>13</v>
      </c>
      <c r="B15" s="38"/>
      <c r="C15" s="39">
        <f t="shared" ref="C15:H15" si="3">SUM(C100,C232,C284,C333,C413,C492,C541,C589,C638,C717,C845,C894,C942,C991,C149,C766)</f>
        <v>3072.87</v>
      </c>
      <c r="D15" s="39">
        <f t="shared" si="3"/>
        <v>0</v>
      </c>
      <c r="E15" s="39">
        <f t="shared" ref="E15:E17" si="4">SUM(C15,D15)</f>
        <v>3072.87</v>
      </c>
      <c r="F15" s="39">
        <f t="shared" si="3"/>
        <v>127081.08</v>
      </c>
      <c r="G15" s="39">
        <f t="shared" si="3"/>
        <v>206.7</v>
      </c>
      <c r="H15" s="40">
        <f t="shared" si="3"/>
        <v>0</v>
      </c>
      <c r="I15" s="13">
        <f t="shared" si="2"/>
        <v>130360.65</v>
      </c>
    </row>
    <row r="16" spans="1:11" s="3" customFormat="1" hidden="1" x14ac:dyDescent="0.2">
      <c r="A16" s="37" t="s">
        <v>14</v>
      </c>
      <c r="B16" s="41"/>
      <c r="C16" s="39">
        <f t="shared" ref="C16:H16" si="5">SUM(C101,C233,C285,C334,C414,C493,C542,C590,C639,C718,C846,C895,C943,C992,C150,C767)</f>
        <v>0</v>
      </c>
      <c r="D16" s="39">
        <f t="shared" si="5"/>
        <v>0</v>
      </c>
      <c r="E16" s="39">
        <f t="shared" si="4"/>
        <v>0</v>
      </c>
      <c r="F16" s="39">
        <f t="shared" si="5"/>
        <v>0</v>
      </c>
      <c r="G16" s="39">
        <f t="shared" si="5"/>
        <v>0</v>
      </c>
      <c r="H16" s="40">
        <f t="shared" si="5"/>
        <v>0</v>
      </c>
      <c r="I16" s="72">
        <f t="shared" si="2"/>
        <v>0</v>
      </c>
    </row>
    <row r="17" spans="1:12" ht="38.25" x14ac:dyDescent="0.2">
      <c r="A17" s="37" t="s">
        <v>15</v>
      </c>
      <c r="B17" s="38">
        <v>42029303</v>
      </c>
      <c r="C17" s="39">
        <f t="shared" ref="C17:H17" si="6">SUM(C102,C234,C286,C335,C415,C494,C543,C591,C640,C719,C847,C896,C944,C993,C151,C768)</f>
        <v>2058.37</v>
      </c>
      <c r="D17" s="39">
        <f t="shared" si="6"/>
        <v>0</v>
      </c>
      <c r="E17" s="39">
        <f t="shared" si="4"/>
        <v>2058.37</v>
      </c>
      <c r="F17" s="39">
        <f t="shared" si="6"/>
        <v>1368.29</v>
      </c>
      <c r="G17" s="39">
        <f t="shared" si="6"/>
        <v>1859.7</v>
      </c>
      <c r="H17" s="40">
        <f t="shared" si="6"/>
        <v>0</v>
      </c>
      <c r="I17" s="13">
        <f t="shared" si="2"/>
        <v>5286.36</v>
      </c>
    </row>
    <row r="18" spans="1:12" ht="25.5" x14ac:dyDescent="0.2">
      <c r="A18" s="42" t="s">
        <v>16</v>
      </c>
      <c r="B18" s="43" t="s">
        <v>17</v>
      </c>
      <c r="C18" s="44">
        <f t="shared" ref="C18" si="7">SUM(C19,C23,C27)</f>
        <v>110230.55</v>
      </c>
      <c r="D18" s="44">
        <f t="shared" ref="D18:H18" si="8">SUM(D19,D23,D27)</f>
        <v>0</v>
      </c>
      <c r="E18" s="44">
        <f t="shared" si="8"/>
        <v>110230.55</v>
      </c>
      <c r="F18" s="44">
        <f t="shared" si="8"/>
        <v>209964.2</v>
      </c>
      <c r="G18" s="44">
        <f t="shared" si="8"/>
        <v>8265.4</v>
      </c>
      <c r="H18" s="45">
        <f t="shared" si="8"/>
        <v>0</v>
      </c>
      <c r="I18" s="13">
        <f t="shared" si="2"/>
        <v>328460.15000000002</v>
      </c>
    </row>
    <row r="19" spans="1:12" x14ac:dyDescent="0.2">
      <c r="A19" s="46" t="s">
        <v>18</v>
      </c>
      <c r="B19" s="47" t="s">
        <v>19</v>
      </c>
      <c r="C19" s="44">
        <f t="shared" ref="C19" si="9">SUM(C20:C22)</f>
        <v>109191.55</v>
      </c>
      <c r="D19" s="44">
        <f t="shared" ref="D19:H19" si="10">SUM(D20:D22)</f>
        <v>0</v>
      </c>
      <c r="E19" s="44">
        <f t="shared" si="10"/>
        <v>109191.55</v>
      </c>
      <c r="F19" s="44">
        <f t="shared" si="10"/>
        <v>209334.2</v>
      </c>
      <c r="G19" s="44">
        <f t="shared" si="10"/>
        <v>8265.4</v>
      </c>
      <c r="H19" s="45">
        <f t="shared" si="10"/>
        <v>0</v>
      </c>
      <c r="I19" s="13">
        <f t="shared" si="2"/>
        <v>326791.15000000002</v>
      </c>
      <c r="L19" s="13">
        <f>E44</f>
        <v>112953.29999999999</v>
      </c>
    </row>
    <row r="20" spans="1:12" x14ac:dyDescent="0.2">
      <c r="A20" s="48" t="s">
        <v>20</v>
      </c>
      <c r="B20" s="49" t="s">
        <v>19</v>
      </c>
      <c r="C20" s="39">
        <f t="shared" ref="C20:C22" si="11">SUM(C105,C237,C289,C338,C418,C497,C546,C594,C643,C722,C850,C899,C947,C996,C154,C771)</f>
        <v>1583.0500000000002</v>
      </c>
      <c r="D20" s="39">
        <f t="shared" ref="D20:D22" si="12">SUM(D105,D237,D289,D338,D418,D497,D546,D594,D643,D722,D850,D899,D947,D996,D154,D771)</f>
        <v>0</v>
      </c>
      <c r="E20" s="39">
        <f t="shared" ref="E20:E22" si="13">SUM(C20,D20)</f>
        <v>1583.0500000000002</v>
      </c>
      <c r="F20" s="39">
        <f t="shared" ref="F20:F22" si="14">SUM(F105,F237,F289,F338,F418,F497,F546,F594,F643,F722,F850,F899,F947,F996,F154,F771)</f>
        <v>6081.5</v>
      </c>
      <c r="G20" s="39">
        <f t="shared" ref="G20:G22" si="15">SUM(G105,G237,G289,G338,G418,G497,G546,G594,G643,G722,G850,G899,G947,G996,G154,G771)</f>
        <v>8265.4</v>
      </c>
      <c r="H20" s="40">
        <f t="shared" ref="H20:H22" si="16">SUM(H105,H237,H289,H338,H418,H497,H546,H594,H643,H722,H850,H899,H947,H996,H154,H771)</f>
        <v>0</v>
      </c>
      <c r="I20" s="13">
        <f t="shared" si="2"/>
        <v>15929.95</v>
      </c>
      <c r="L20" s="13">
        <f>L19-'[1]Anexa 1.3 2019 rect iul'!$E$38</f>
        <v>7213.8999999999942</v>
      </c>
    </row>
    <row r="21" spans="1:12" hidden="1" x14ac:dyDescent="0.2">
      <c r="A21" s="48" t="s">
        <v>21</v>
      </c>
      <c r="B21" s="50" t="s">
        <v>22</v>
      </c>
      <c r="C21" s="39">
        <f t="shared" si="11"/>
        <v>0</v>
      </c>
      <c r="D21" s="39">
        <f t="shared" si="12"/>
        <v>0</v>
      </c>
      <c r="E21" s="39">
        <f t="shared" si="13"/>
        <v>0</v>
      </c>
      <c r="F21" s="39">
        <f t="shared" si="14"/>
        <v>0</v>
      </c>
      <c r="G21" s="39">
        <f t="shared" si="15"/>
        <v>0</v>
      </c>
      <c r="H21" s="40">
        <f t="shared" si="16"/>
        <v>0</v>
      </c>
      <c r="I21" s="13">
        <f t="shared" si="2"/>
        <v>0</v>
      </c>
    </row>
    <row r="22" spans="1:12" x14ac:dyDescent="0.2">
      <c r="A22" s="48" t="s">
        <v>23</v>
      </c>
      <c r="B22" s="50" t="s">
        <v>24</v>
      </c>
      <c r="C22" s="39">
        <f t="shared" si="11"/>
        <v>107608.5</v>
      </c>
      <c r="D22" s="39">
        <f t="shared" si="12"/>
        <v>0</v>
      </c>
      <c r="E22" s="39">
        <f t="shared" si="13"/>
        <v>107608.5</v>
      </c>
      <c r="F22" s="39">
        <f t="shared" si="14"/>
        <v>203252.7</v>
      </c>
      <c r="G22" s="39">
        <f t="shared" si="15"/>
        <v>0</v>
      </c>
      <c r="H22" s="40">
        <f t="shared" si="16"/>
        <v>0</v>
      </c>
      <c r="I22" s="13">
        <f t="shared" si="2"/>
        <v>310861.2</v>
      </c>
    </row>
    <row r="23" spans="1:12" x14ac:dyDescent="0.2">
      <c r="A23" s="46" t="s">
        <v>25</v>
      </c>
      <c r="B23" s="51" t="s">
        <v>26</v>
      </c>
      <c r="C23" s="44">
        <f t="shared" ref="C23" si="17">SUM(C24:C26)</f>
        <v>839</v>
      </c>
      <c r="D23" s="44">
        <f t="shared" ref="D23:H23" si="18">SUM(D24:D26)</f>
        <v>0</v>
      </c>
      <c r="E23" s="44">
        <f t="shared" si="18"/>
        <v>839</v>
      </c>
      <c r="F23" s="44">
        <f t="shared" si="18"/>
        <v>0</v>
      </c>
      <c r="G23" s="44">
        <f t="shared" si="18"/>
        <v>0</v>
      </c>
      <c r="H23" s="45">
        <f t="shared" si="18"/>
        <v>0</v>
      </c>
      <c r="I23" s="13">
        <f t="shared" si="2"/>
        <v>839</v>
      </c>
    </row>
    <row r="24" spans="1:12" hidden="1" x14ac:dyDescent="0.2">
      <c r="A24" s="48" t="s">
        <v>20</v>
      </c>
      <c r="B24" s="50" t="s">
        <v>27</v>
      </c>
      <c r="C24" s="39">
        <f t="shared" ref="C24:C26" si="19">SUM(C109,C241,C293,C342,C422,C501,C550,C598,C647,C726,C854,C903,C951,C1000,C158,C775)</f>
        <v>0</v>
      </c>
      <c r="D24" s="39">
        <f t="shared" ref="D24:D26" si="20">SUM(D109,D241,D293,D342,D422,D501,D550,D598,D647,D726,D854,D903,D951,D1000,D158,D775)</f>
        <v>0</v>
      </c>
      <c r="E24" s="39">
        <f t="shared" ref="E24:E26" si="21">SUM(C24,D24)</f>
        <v>0</v>
      </c>
      <c r="F24" s="39">
        <f t="shared" ref="F24:F26" si="22">SUM(F109,F241,F293,F342,F422,F501,F550,F598,F647,F726,F854,F903,F951,F1000,F158,F775)</f>
        <v>0</v>
      </c>
      <c r="G24" s="39">
        <f t="shared" ref="G24:G26" si="23">SUM(G109,G241,G293,G342,G422,G501,G550,G598,G647,G726,G854,G903,G951,G1000,G158,G775)</f>
        <v>0</v>
      </c>
      <c r="H24" s="40">
        <f t="shared" ref="H24:H26" si="24">SUM(H109,H241,H293,H342,H422,H501,H550,H598,H647,H726,H854,H903,H951,H1000,H158,H775)</f>
        <v>0</v>
      </c>
      <c r="I24" s="13">
        <f t="shared" si="2"/>
        <v>0</v>
      </c>
    </row>
    <row r="25" spans="1:12" x14ac:dyDescent="0.2">
      <c r="A25" s="48" t="s">
        <v>21</v>
      </c>
      <c r="B25" s="50" t="s">
        <v>28</v>
      </c>
      <c r="C25" s="39">
        <f t="shared" si="19"/>
        <v>839</v>
      </c>
      <c r="D25" s="39">
        <f t="shared" si="20"/>
        <v>0</v>
      </c>
      <c r="E25" s="39">
        <f t="shared" si="21"/>
        <v>839</v>
      </c>
      <c r="F25" s="39">
        <f t="shared" si="22"/>
        <v>0</v>
      </c>
      <c r="G25" s="39">
        <f t="shared" si="23"/>
        <v>0</v>
      </c>
      <c r="H25" s="40">
        <f t="shared" si="24"/>
        <v>0</v>
      </c>
      <c r="I25" s="13">
        <f t="shared" si="2"/>
        <v>839</v>
      </c>
    </row>
    <row r="26" spans="1:12" s="3" customFormat="1" hidden="1" x14ac:dyDescent="0.2">
      <c r="A26" s="48" t="s">
        <v>23</v>
      </c>
      <c r="B26" s="50" t="s">
        <v>29</v>
      </c>
      <c r="C26" s="39">
        <f t="shared" si="19"/>
        <v>0</v>
      </c>
      <c r="D26" s="39">
        <f t="shared" si="20"/>
        <v>0</v>
      </c>
      <c r="E26" s="39">
        <f t="shared" si="21"/>
        <v>0</v>
      </c>
      <c r="F26" s="39">
        <f t="shared" si="22"/>
        <v>0</v>
      </c>
      <c r="G26" s="39">
        <f t="shared" si="23"/>
        <v>0</v>
      </c>
      <c r="H26" s="40">
        <f t="shared" si="24"/>
        <v>0</v>
      </c>
      <c r="I26" s="72">
        <f t="shared" si="2"/>
        <v>0</v>
      </c>
    </row>
    <row r="27" spans="1:12" s="3" customFormat="1" ht="25.5" x14ac:dyDescent="0.2">
      <c r="A27" s="46" t="s">
        <v>30</v>
      </c>
      <c r="B27" s="51" t="s">
        <v>31</v>
      </c>
      <c r="C27" s="44">
        <f t="shared" ref="C27:H27" si="25">SUM(C28:C30)</f>
        <v>200</v>
      </c>
      <c r="D27" s="44">
        <f t="shared" si="25"/>
        <v>0</v>
      </c>
      <c r="E27" s="44">
        <f t="shared" si="25"/>
        <v>200</v>
      </c>
      <c r="F27" s="44">
        <f t="shared" si="25"/>
        <v>630</v>
      </c>
      <c r="G27" s="44">
        <f t="shared" si="25"/>
        <v>0</v>
      </c>
      <c r="H27" s="45">
        <f t="shared" si="25"/>
        <v>0</v>
      </c>
      <c r="I27" s="72">
        <f t="shared" si="2"/>
        <v>830</v>
      </c>
    </row>
    <row r="28" spans="1:12" s="3" customFormat="1" hidden="1" x14ac:dyDescent="0.2">
      <c r="A28" s="48" t="s">
        <v>20</v>
      </c>
      <c r="B28" s="50" t="s">
        <v>32</v>
      </c>
      <c r="C28" s="39">
        <f t="shared" ref="C28:C30" si="26">SUM(C113,C245,C297,C346,C426,C505,C554,C602,C651,C730,C858,C907,C955,C1004,C162,C779)</f>
        <v>0</v>
      </c>
      <c r="D28" s="39">
        <f t="shared" ref="D28:D30" si="27">SUM(D113,D245,D297,D346,D426,D505,D554,D602,D651,D730,D858,D907,D955,D1004,D162,D779)</f>
        <v>0</v>
      </c>
      <c r="E28" s="39">
        <f t="shared" ref="E28:E30" si="28">SUM(C28,D28)</f>
        <v>0</v>
      </c>
      <c r="F28" s="39">
        <f t="shared" ref="F28:F30" si="29">SUM(F113,F245,F297,F346,F426,F505,F554,F602,F651,F730,F858,F907,F955,F1004,F162,F779)</f>
        <v>0</v>
      </c>
      <c r="G28" s="39">
        <f t="shared" ref="G28:G30" si="30">SUM(G113,G245,G297,G346,G426,G505,G554,G602,G651,G730,G858,G907,G955,G1004,G162,G779)</f>
        <v>0</v>
      </c>
      <c r="H28" s="40">
        <f t="shared" ref="H28:H30" si="31">SUM(H113,H245,H297,H346,H426,H505,H554,H602,H651,H730,H858,H907,H955,H1004,H162,H779)</f>
        <v>0</v>
      </c>
      <c r="I28" s="72">
        <f t="shared" si="2"/>
        <v>0</v>
      </c>
    </row>
    <row r="29" spans="1:12" s="3" customFormat="1" x14ac:dyDescent="0.2">
      <c r="A29" s="48" t="s">
        <v>21</v>
      </c>
      <c r="B29" s="50" t="s">
        <v>33</v>
      </c>
      <c r="C29" s="39">
        <f t="shared" si="26"/>
        <v>0</v>
      </c>
      <c r="D29" s="39">
        <f t="shared" si="27"/>
        <v>0</v>
      </c>
      <c r="E29" s="39">
        <f t="shared" si="28"/>
        <v>0</v>
      </c>
      <c r="F29" s="39">
        <f t="shared" si="29"/>
        <v>270</v>
      </c>
      <c r="G29" s="39">
        <f t="shared" si="30"/>
        <v>0</v>
      </c>
      <c r="H29" s="40">
        <f t="shared" si="31"/>
        <v>0</v>
      </c>
      <c r="I29" s="72">
        <f t="shared" si="2"/>
        <v>270</v>
      </c>
    </row>
    <row r="30" spans="1:12" s="3" customFormat="1" x14ac:dyDescent="0.2">
      <c r="A30" s="48" t="s">
        <v>23</v>
      </c>
      <c r="B30" s="50" t="s">
        <v>34</v>
      </c>
      <c r="C30" s="39">
        <f t="shared" si="26"/>
        <v>200</v>
      </c>
      <c r="D30" s="39">
        <f t="shared" si="27"/>
        <v>0</v>
      </c>
      <c r="E30" s="39">
        <f t="shared" si="28"/>
        <v>200</v>
      </c>
      <c r="F30" s="39">
        <f t="shared" si="29"/>
        <v>360</v>
      </c>
      <c r="G30" s="39">
        <f t="shared" si="30"/>
        <v>0</v>
      </c>
      <c r="H30" s="40">
        <f t="shared" si="31"/>
        <v>0</v>
      </c>
      <c r="I30" s="72">
        <f t="shared" si="2"/>
        <v>560</v>
      </c>
    </row>
    <row r="31" spans="1:12" s="3" customFormat="1" hidden="1" x14ac:dyDescent="0.2">
      <c r="A31" s="52"/>
      <c r="B31" s="53"/>
      <c r="C31" s="54"/>
      <c r="D31" s="54"/>
      <c r="E31" s="54"/>
      <c r="F31" s="54"/>
      <c r="G31" s="54"/>
      <c r="H31" s="55"/>
      <c r="I31" s="72">
        <f t="shared" si="2"/>
        <v>0</v>
      </c>
    </row>
    <row r="32" spans="1:12" s="2" customFormat="1" x14ac:dyDescent="0.2">
      <c r="A32" s="56" t="s">
        <v>35</v>
      </c>
      <c r="B32" s="57"/>
      <c r="C32" s="58">
        <f t="shared" ref="C32" si="32">SUM(C33,C40,C63,C37)</f>
        <v>115361.79</v>
      </c>
      <c r="D32" s="58">
        <f t="shared" ref="D32:H32" si="33">SUM(D33,D40,D63,D37)</f>
        <v>0</v>
      </c>
      <c r="E32" s="58">
        <f t="shared" si="33"/>
        <v>115361.79</v>
      </c>
      <c r="F32" s="58">
        <f t="shared" si="33"/>
        <v>338413.57</v>
      </c>
      <c r="G32" s="58">
        <f t="shared" si="33"/>
        <v>10331.799999999999</v>
      </c>
      <c r="H32" s="59">
        <f t="shared" si="33"/>
        <v>0</v>
      </c>
      <c r="I32" s="71">
        <f t="shared" si="2"/>
        <v>464107.16</v>
      </c>
      <c r="K32" s="71"/>
    </row>
    <row r="33" spans="1:10" hidden="1" x14ac:dyDescent="0.2">
      <c r="A33" s="60" t="s">
        <v>36</v>
      </c>
      <c r="B33" s="61">
        <v>20</v>
      </c>
      <c r="C33" s="44">
        <f t="shared" ref="C33" si="34">SUM(C34:C35)</f>
        <v>0</v>
      </c>
      <c r="D33" s="44">
        <f t="shared" ref="D33:H33" si="35">SUM(D34:D35)</f>
        <v>0</v>
      </c>
      <c r="E33" s="44">
        <f t="shared" si="35"/>
        <v>0</v>
      </c>
      <c r="F33" s="44">
        <f t="shared" si="35"/>
        <v>0</v>
      </c>
      <c r="G33" s="44">
        <f t="shared" si="35"/>
        <v>0</v>
      </c>
      <c r="H33" s="45">
        <f t="shared" si="35"/>
        <v>0</v>
      </c>
      <c r="I33" s="13">
        <f t="shared" si="2"/>
        <v>0</v>
      </c>
    </row>
    <row r="34" spans="1:10" hidden="1" x14ac:dyDescent="0.2">
      <c r="A34" s="48" t="s">
        <v>37</v>
      </c>
      <c r="B34" s="138" t="s">
        <v>38</v>
      </c>
      <c r="C34" s="39">
        <f t="shared" ref="C34" si="36">SUM(C199)</f>
        <v>0</v>
      </c>
      <c r="D34" s="39">
        <f t="shared" ref="D34:H34" si="37">SUM(D199)</f>
        <v>0</v>
      </c>
      <c r="E34" s="39">
        <f t="shared" si="37"/>
        <v>0</v>
      </c>
      <c r="F34" s="39">
        <f t="shared" si="37"/>
        <v>0</v>
      </c>
      <c r="G34" s="39">
        <f t="shared" si="37"/>
        <v>0</v>
      </c>
      <c r="H34" s="40">
        <f t="shared" si="37"/>
        <v>0</v>
      </c>
      <c r="I34" s="13">
        <f t="shared" si="2"/>
        <v>0</v>
      </c>
    </row>
    <row r="35" spans="1:10" hidden="1" x14ac:dyDescent="0.2">
      <c r="A35" s="48" t="s">
        <v>39</v>
      </c>
      <c r="B35" s="138" t="s">
        <v>38</v>
      </c>
      <c r="C35" s="39">
        <f>SUM(C71,C200,C384,C463,C688,C816)</f>
        <v>0</v>
      </c>
      <c r="D35" s="39">
        <f>SUM(D71,D200,D384,D463,D688,D816)</f>
        <v>0</v>
      </c>
      <c r="E35" s="39">
        <f>C35+D35</f>
        <v>0</v>
      </c>
      <c r="F35" s="39">
        <f>SUM(F71,F200,F384,F463,F688,F816)</f>
        <v>0</v>
      </c>
      <c r="G35" s="39">
        <f>SUM(G71,G200,G384,G463,G688,G816)</f>
        <v>0</v>
      </c>
      <c r="H35" s="40">
        <f>SUM(H71,H200,H384,H463,H688,H816)</f>
        <v>0</v>
      </c>
      <c r="I35" s="13">
        <f t="shared" si="2"/>
        <v>0</v>
      </c>
    </row>
    <row r="36" spans="1:10" s="3" customFormat="1" hidden="1" x14ac:dyDescent="0.2">
      <c r="A36" s="48"/>
      <c r="B36" s="49"/>
      <c r="C36" s="54"/>
      <c r="D36" s="54"/>
      <c r="E36" s="54"/>
      <c r="F36" s="54"/>
      <c r="G36" s="54"/>
      <c r="H36" s="55"/>
      <c r="I36" s="72">
        <f t="shared" si="2"/>
        <v>0</v>
      </c>
    </row>
    <row r="37" spans="1:10" hidden="1" x14ac:dyDescent="0.2">
      <c r="A37" s="60" t="s">
        <v>40</v>
      </c>
      <c r="B37" s="61">
        <v>55</v>
      </c>
      <c r="C37" s="44">
        <f t="shared" ref="C37:H37" si="38">SUM(C38:C38)</f>
        <v>0</v>
      </c>
      <c r="D37" s="44">
        <f t="shared" si="38"/>
        <v>0</v>
      </c>
      <c r="E37" s="44">
        <f t="shared" si="38"/>
        <v>0</v>
      </c>
      <c r="F37" s="44">
        <f t="shared" si="38"/>
        <v>0</v>
      </c>
      <c r="G37" s="44">
        <f t="shared" si="38"/>
        <v>0</v>
      </c>
      <c r="H37" s="45">
        <f t="shared" si="38"/>
        <v>0</v>
      </c>
      <c r="I37" s="13">
        <f t="shared" si="2"/>
        <v>0</v>
      </c>
    </row>
    <row r="38" spans="1:10" hidden="1" x14ac:dyDescent="0.2">
      <c r="A38" s="48" t="s">
        <v>41</v>
      </c>
      <c r="B38" s="138" t="s">
        <v>42</v>
      </c>
      <c r="C38" s="39">
        <f>C203</f>
        <v>0</v>
      </c>
      <c r="D38" s="39">
        <f>D203</f>
        <v>0</v>
      </c>
      <c r="E38" s="39">
        <f>E203</f>
        <v>0</v>
      </c>
      <c r="F38" s="39"/>
      <c r="G38" s="39"/>
      <c r="H38" s="40"/>
      <c r="I38" s="13">
        <f t="shared" si="2"/>
        <v>0</v>
      </c>
    </row>
    <row r="39" spans="1:10" s="3" customFormat="1" hidden="1" x14ac:dyDescent="0.2">
      <c r="A39" s="48"/>
      <c r="B39" s="49"/>
      <c r="C39" s="54"/>
      <c r="D39" s="54"/>
      <c r="E39" s="54"/>
      <c r="F39" s="54"/>
      <c r="G39" s="54"/>
      <c r="H39" s="55"/>
      <c r="I39" s="72">
        <f t="shared" si="2"/>
        <v>0</v>
      </c>
    </row>
    <row r="40" spans="1:10" ht="25.5" x14ac:dyDescent="0.2">
      <c r="A40" s="60" t="s">
        <v>115</v>
      </c>
      <c r="B40" s="62">
        <v>56</v>
      </c>
      <c r="C40" s="44">
        <f t="shared" ref="C40" si="39">SUM(C41,C48,C55)</f>
        <v>115361.79</v>
      </c>
      <c r="D40" s="44">
        <f t="shared" ref="D40:H40" si="40">SUM(D41,D48,D55)</f>
        <v>0</v>
      </c>
      <c r="E40" s="44">
        <f t="shared" si="40"/>
        <v>115361.79</v>
      </c>
      <c r="F40" s="44">
        <f t="shared" si="40"/>
        <v>338413.57</v>
      </c>
      <c r="G40" s="44">
        <f t="shared" si="40"/>
        <v>10331.799999999999</v>
      </c>
      <c r="H40" s="45">
        <f t="shared" si="40"/>
        <v>0</v>
      </c>
      <c r="I40" s="13">
        <f t="shared" si="2"/>
        <v>464107.16</v>
      </c>
    </row>
    <row r="41" spans="1:10" x14ac:dyDescent="0.2">
      <c r="A41" s="60" t="s">
        <v>44</v>
      </c>
      <c r="B41" s="63" t="s">
        <v>45</v>
      </c>
      <c r="C41" s="44">
        <f t="shared" ref="C41" si="41">SUM(C45,C46,C47)</f>
        <v>113822.79</v>
      </c>
      <c r="D41" s="44">
        <f t="shared" ref="D41:H41" si="42">SUM(D45,D46,D47)</f>
        <v>0</v>
      </c>
      <c r="E41" s="44">
        <f t="shared" si="42"/>
        <v>113822.79</v>
      </c>
      <c r="F41" s="44">
        <f t="shared" si="42"/>
        <v>337458.57</v>
      </c>
      <c r="G41" s="44">
        <f t="shared" si="42"/>
        <v>10331.799999999999</v>
      </c>
      <c r="H41" s="45">
        <f t="shared" si="42"/>
        <v>0</v>
      </c>
      <c r="I41" s="13">
        <f t="shared" si="2"/>
        <v>461613.16</v>
      </c>
      <c r="J41" s="13">
        <f>J43+J44</f>
        <v>113822.79</v>
      </c>
    </row>
    <row r="42" spans="1:10" s="3" customFormat="1" hidden="1" x14ac:dyDescent="0.2">
      <c r="A42" s="64" t="s">
        <v>46</v>
      </c>
      <c r="B42" s="65"/>
      <c r="C42" s="44"/>
      <c r="D42" s="44"/>
      <c r="E42" s="44"/>
      <c r="F42" s="44"/>
      <c r="G42" s="44"/>
      <c r="H42" s="45"/>
      <c r="I42" s="72">
        <f t="shared" si="2"/>
        <v>0</v>
      </c>
    </row>
    <row r="43" spans="1:10" x14ac:dyDescent="0.2">
      <c r="A43" s="64" t="s">
        <v>47</v>
      </c>
      <c r="B43" s="65"/>
      <c r="C43" s="44">
        <f t="shared" ref="C43" si="43">C45+C46+C47-C44</f>
        <v>869.49000000000524</v>
      </c>
      <c r="D43" s="44">
        <f t="shared" ref="D43:H43" si="44">D45+D46+D47-D44</f>
        <v>0</v>
      </c>
      <c r="E43" s="44">
        <f t="shared" si="44"/>
        <v>869.49000000000524</v>
      </c>
      <c r="F43" s="44">
        <f t="shared" si="44"/>
        <v>9538.4699999999102</v>
      </c>
      <c r="G43" s="44">
        <f t="shared" si="44"/>
        <v>3034.9</v>
      </c>
      <c r="H43" s="45">
        <f t="shared" si="44"/>
        <v>0</v>
      </c>
      <c r="I43" s="13">
        <f t="shared" si="2"/>
        <v>13442.859999999915</v>
      </c>
      <c r="J43" s="13">
        <f>E43</f>
        <v>869.49000000000524</v>
      </c>
    </row>
    <row r="44" spans="1:10" x14ac:dyDescent="0.2">
      <c r="A44" s="64" t="s">
        <v>48</v>
      </c>
      <c r="B44" s="65"/>
      <c r="C44" s="44">
        <f>SUM(C77,C209,C390,C469,C694,C822)</f>
        <v>112953.29999999999</v>
      </c>
      <c r="D44" s="44">
        <f>SUM(D77,D209,D390,D469,D694,D822)</f>
        <v>0</v>
      </c>
      <c r="E44" s="44">
        <f t="shared" ref="D44:H47" si="45">SUM(E77,E209,E390,E469,E694,E822)</f>
        <v>112953.29999999999</v>
      </c>
      <c r="F44" s="44">
        <f t="shared" si="45"/>
        <v>327920.09999999998</v>
      </c>
      <c r="G44" s="44">
        <f t="shared" si="45"/>
        <v>7296.9</v>
      </c>
      <c r="H44" s="45">
        <f t="shared" si="45"/>
        <v>0</v>
      </c>
      <c r="I44" s="13">
        <f t="shared" si="2"/>
        <v>448170.3</v>
      </c>
      <c r="J44" s="13">
        <f>E44</f>
        <v>112953.29999999999</v>
      </c>
    </row>
    <row r="45" spans="1:10" x14ac:dyDescent="0.2">
      <c r="A45" s="37" t="s">
        <v>49</v>
      </c>
      <c r="B45" s="139" t="s">
        <v>50</v>
      </c>
      <c r="C45" s="39">
        <f t="shared" ref="C45" si="46">SUM(C78,C210,C391,C470,C695,C823)</f>
        <v>17274.34</v>
      </c>
      <c r="D45" s="39">
        <f t="shared" si="45"/>
        <v>0</v>
      </c>
      <c r="E45" s="39">
        <f>C45+D45</f>
        <v>17274.34</v>
      </c>
      <c r="F45" s="39">
        <f t="shared" si="45"/>
        <v>32630.47</v>
      </c>
      <c r="G45" s="39">
        <f t="shared" si="45"/>
        <v>2066.4</v>
      </c>
      <c r="H45" s="40">
        <f t="shared" si="45"/>
        <v>0</v>
      </c>
      <c r="I45" s="13">
        <f t="shared" si="2"/>
        <v>51971.21</v>
      </c>
    </row>
    <row r="46" spans="1:10" x14ac:dyDescent="0.2">
      <c r="A46" s="37" t="s">
        <v>51</v>
      </c>
      <c r="B46" s="139" t="s">
        <v>52</v>
      </c>
      <c r="C46" s="39">
        <f t="shared" ref="C46" si="47">SUM(C79,C211,C392,C471,C696,C824)</f>
        <v>96548.45</v>
      </c>
      <c r="D46" s="39">
        <f t="shared" si="45"/>
        <v>0</v>
      </c>
      <c r="E46" s="39">
        <f>C46+D46</f>
        <v>96548.45</v>
      </c>
      <c r="F46" s="39">
        <f t="shared" si="45"/>
        <v>182372.1</v>
      </c>
      <c r="G46" s="39">
        <f t="shared" si="45"/>
        <v>8265.4</v>
      </c>
      <c r="H46" s="40">
        <f t="shared" si="45"/>
        <v>0</v>
      </c>
      <c r="I46" s="13">
        <f t="shared" si="2"/>
        <v>287185.95</v>
      </c>
    </row>
    <row r="47" spans="1:10" x14ac:dyDescent="0.2">
      <c r="A47" s="37" t="s">
        <v>53</v>
      </c>
      <c r="B47" s="140" t="s">
        <v>54</v>
      </c>
      <c r="C47" s="39">
        <f t="shared" ref="C47" si="48">SUM(C80,C212,C393,C472,C697,C825)</f>
        <v>0</v>
      </c>
      <c r="D47" s="39">
        <f t="shared" si="45"/>
        <v>0</v>
      </c>
      <c r="E47" s="39">
        <f>C47+D47</f>
        <v>0</v>
      </c>
      <c r="F47" s="39">
        <f t="shared" si="45"/>
        <v>122456</v>
      </c>
      <c r="G47" s="39">
        <f t="shared" si="45"/>
        <v>0</v>
      </c>
      <c r="H47" s="40">
        <f t="shared" si="45"/>
        <v>0</v>
      </c>
      <c r="I47" s="13">
        <f t="shared" si="2"/>
        <v>122456</v>
      </c>
    </row>
    <row r="48" spans="1:10" x14ac:dyDescent="0.2">
      <c r="A48" s="60" t="s">
        <v>55</v>
      </c>
      <c r="B48" s="61" t="s">
        <v>56</v>
      </c>
      <c r="C48" s="44">
        <f t="shared" ref="C48" si="49">SUM(C52,C53,C54)</f>
        <v>989</v>
      </c>
      <c r="D48" s="44">
        <f t="shared" ref="D48:H48" si="50">SUM(D52,D53,D54)</f>
        <v>0</v>
      </c>
      <c r="E48" s="44">
        <f t="shared" si="50"/>
        <v>989</v>
      </c>
      <c r="F48" s="44">
        <f t="shared" si="50"/>
        <v>0</v>
      </c>
      <c r="G48" s="44">
        <f t="shared" si="50"/>
        <v>0</v>
      </c>
      <c r="H48" s="45">
        <f t="shared" si="50"/>
        <v>0</v>
      </c>
      <c r="I48" s="13">
        <f t="shared" si="2"/>
        <v>989</v>
      </c>
    </row>
    <row r="49" spans="1:9" s="3" customFormat="1" hidden="1" x14ac:dyDescent="0.2">
      <c r="A49" s="66" t="s">
        <v>46</v>
      </c>
      <c r="B49" s="61"/>
      <c r="C49" s="44"/>
      <c r="D49" s="44"/>
      <c r="E49" s="44"/>
      <c r="F49" s="44"/>
      <c r="G49" s="44"/>
      <c r="H49" s="45"/>
      <c r="I49" s="72">
        <f t="shared" si="2"/>
        <v>0</v>
      </c>
    </row>
    <row r="50" spans="1:9" x14ac:dyDescent="0.2">
      <c r="A50" s="64" t="s">
        <v>47</v>
      </c>
      <c r="B50" s="65"/>
      <c r="C50" s="44">
        <f t="shared" ref="C50" si="51">C52+C53+C54-C51</f>
        <v>959.25</v>
      </c>
      <c r="D50" s="44">
        <f t="shared" ref="D50:H50" si="52">D52+D53+D54-D51</f>
        <v>0</v>
      </c>
      <c r="E50" s="44">
        <f t="shared" si="52"/>
        <v>959.25</v>
      </c>
      <c r="F50" s="44">
        <f t="shared" si="52"/>
        <v>0</v>
      </c>
      <c r="G50" s="44">
        <f t="shared" si="52"/>
        <v>0</v>
      </c>
      <c r="H50" s="45">
        <f t="shared" si="52"/>
        <v>0</v>
      </c>
      <c r="I50" s="13">
        <f t="shared" si="2"/>
        <v>959.25</v>
      </c>
    </row>
    <row r="51" spans="1:9" s="3" customFormat="1" x14ac:dyDescent="0.2">
      <c r="A51" s="64" t="s">
        <v>48</v>
      </c>
      <c r="B51" s="65"/>
      <c r="C51" s="44">
        <f t="shared" ref="C51:H51" si="53">SUM(C84,C216,C397,C476,C701,C829)</f>
        <v>29.75</v>
      </c>
      <c r="D51" s="44">
        <f t="shared" si="53"/>
        <v>0</v>
      </c>
      <c r="E51" s="44">
        <f t="shared" si="53"/>
        <v>29.75</v>
      </c>
      <c r="F51" s="44">
        <f t="shared" si="53"/>
        <v>0</v>
      </c>
      <c r="G51" s="44">
        <f t="shared" si="53"/>
        <v>0</v>
      </c>
      <c r="H51" s="45">
        <f t="shared" si="53"/>
        <v>0</v>
      </c>
      <c r="I51" s="72">
        <f t="shared" si="2"/>
        <v>29.75</v>
      </c>
    </row>
    <row r="52" spans="1:9" x14ac:dyDescent="0.2">
      <c r="A52" s="37" t="s">
        <v>49</v>
      </c>
      <c r="B52" s="140" t="s">
        <v>57</v>
      </c>
      <c r="C52" s="39">
        <f t="shared" ref="C52:D54" si="54">SUM(C85,C217,C398,C477,C702,C830)</f>
        <v>150</v>
      </c>
      <c r="D52" s="39">
        <f t="shared" si="54"/>
        <v>0</v>
      </c>
      <c r="E52" s="39">
        <f>C52+D52</f>
        <v>150</v>
      </c>
      <c r="F52" s="39">
        <f t="shared" ref="F52:H54" si="55">SUM(F85,F217,F398,F477,F702,F830)</f>
        <v>0</v>
      </c>
      <c r="G52" s="39">
        <f t="shared" si="55"/>
        <v>0</v>
      </c>
      <c r="H52" s="40">
        <f t="shared" si="55"/>
        <v>0</v>
      </c>
      <c r="I52" s="13">
        <f t="shared" si="2"/>
        <v>150</v>
      </c>
    </row>
    <row r="53" spans="1:9" x14ac:dyDescent="0.2">
      <c r="A53" s="37" t="s">
        <v>51</v>
      </c>
      <c r="B53" s="140" t="s">
        <v>58</v>
      </c>
      <c r="C53" s="39">
        <f t="shared" si="54"/>
        <v>839</v>
      </c>
      <c r="D53" s="39">
        <f t="shared" si="54"/>
        <v>0</v>
      </c>
      <c r="E53" s="39">
        <f>C53+D53</f>
        <v>839</v>
      </c>
      <c r="F53" s="39">
        <f t="shared" si="55"/>
        <v>0</v>
      </c>
      <c r="G53" s="39">
        <f t="shared" si="55"/>
        <v>0</v>
      </c>
      <c r="H53" s="40">
        <f t="shared" si="55"/>
        <v>0</v>
      </c>
      <c r="I53" s="13">
        <f t="shared" si="2"/>
        <v>839</v>
      </c>
    </row>
    <row r="54" spans="1:9" s="3" customFormat="1" hidden="1" x14ac:dyDescent="0.2">
      <c r="A54" s="37" t="s">
        <v>53</v>
      </c>
      <c r="B54" s="140" t="s">
        <v>59</v>
      </c>
      <c r="C54" s="54">
        <f t="shared" si="54"/>
        <v>0</v>
      </c>
      <c r="D54" s="54">
        <f t="shared" si="54"/>
        <v>0</v>
      </c>
      <c r="E54" s="54">
        <f>C54+D54</f>
        <v>0</v>
      </c>
      <c r="F54" s="54">
        <f t="shared" si="55"/>
        <v>0</v>
      </c>
      <c r="G54" s="54">
        <f t="shared" si="55"/>
        <v>0</v>
      </c>
      <c r="H54" s="55">
        <f t="shared" si="55"/>
        <v>0</v>
      </c>
      <c r="I54" s="72">
        <f t="shared" si="2"/>
        <v>0</v>
      </c>
    </row>
    <row r="55" spans="1:9" ht="25.5" x14ac:dyDescent="0.2">
      <c r="A55" s="67" t="s">
        <v>30</v>
      </c>
      <c r="B55" s="68" t="s">
        <v>60</v>
      </c>
      <c r="C55" s="44">
        <f t="shared" ref="C55" si="56">SUM(C59,C60,C61)</f>
        <v>550</v>
      </c>
      <c r="D55" s="44">
        <f t="shared" ref="D55:H55" si="57">SUM(D59,D60,D61)</f>
        <v>0</v>
      </c>
      <c r="E55" s="44">
        <f t="shared" si="57"/>
        <v>550</v>
      </c>
      <c r="F55" s="44">
        <f t="shared" si="57"/>
        <v>955</v>
      </c>
      <c r="G55" s="44">
        <f t="shared" si="57"/>
        <v>0</v>
      </c>
      <c r="H55" s="45">
        <f t="shared" si="57"/>
        <v>0</v>
      </c>
      <c r="I55" s="13">
        <f t="shared" si="2"/>
        <v>1505</v>
      </c>
    </row>
    <row r="56" spans="1:9" s="3" customFormat="1" hidden="1" x14ac:dyDescent="0.2">
      <c r="A56" s="66" t="s">
        <v>46</v>
      </c>
      <c r="B56" s="68"/>
      <c r="C56" s="44"/>
      <c r="D56" s="44"/>
      <c r="E56" s="44"/>
      <c r="F56" s="44"/>
      <c r="G56" s="44"/>
      <c r="H56" s="45"/>
      <c r="I56" s="72">
        <f t="shared" si="2"/>
        <v>0</v>
      </c>
    </row>
    <row r="57" spans="1:9" x14ac:dyDescent="0.2">
      <c r="A57" s="64" t="s">
        <v>47</v>
      </c>
      <c r="B57" s="65"/>
      <c r="C57" s="44">
        <f t="shared" ref="C57" si="58">C59+C60+C61-C58</f>
        <v>300</v>
      </c>
      <c r="D57" s="44">
        <f t="shared" ref="D57:H57" si="59">D59+D60+D61-D58</f>
        <v>0</v>
      </c>
      <c r="E57" s="44">
        <f t="shared" si="59"/>
        <v>300</v>
      </c>
      <c r="F57" s="44">
        <f t="shared" si="59"/>
        <v>386</v>
      </c>
      <c r="G57" s="44">
        <f t="shared" si="59"/>
        <v>0</v>
      </c>
      <c r="H57" s="45">
        <f t="shared" si="59"/>
        <v>0</v>
      </c>
      <c r="I57" s="13">
        <f t="shared" si="2"/>
        <v>686</v>
      </c>
    </row>
    <row r="58" spans="1:9" s="3" customFormat="1" x14ac:dyDescent="0.2">
      <c r="A58" s="64" t="s">
        <v>48</v>
      </c>
      <c r="B58" s="65"/>
      <c r="C58" s="44">
        <f t="shared" ref="C58:H58" si="60">SUM(C91,C223,C404,C483,C708,C836)</f>
        <v>250</v>
      </c>
      <c r="D58" s="44">
        <f t="shared" si="60"/>
        <v>0</v>
      </c>
      <c r="E58" s="44">
        <f t="shared" si="60"/>
        <v>250</v>
      </c>
      <c r="F58" s="44">
        <f t="shared" si="60"/>
        <v>569</v>
      </c>
      <c r="G58" s="44">
        <f t="shared" si="60"/>
        <v>0</v>
      </c>
      <c r="H58" s="45">
        <f t="shared" si="60"/>
        <v>0</v>
      </c>
      <c r="I58" s="72">
        <f t="shared" si="2"/>
        <v>819</v>
      </c>
    </row>
    <row r="59" spans="1:9" x14ac:dyDescent="0.2">
      <c r="A59" s="37" t="s">
        <v>49</v>
      </c>
      <c r="B59" s="140" t="s">
        <v>61</v>
      </c>
      <c r="C59" s="39">
        <f t="shared" ref="C59:D61" si="61">SUM(C92,C224,C405,C484,C709,C837)</f>
        <v>55</v>
      </c>
      <c r="D59" s="39">
        <f t="shared" si="61"/>
        <v>0</v>
      </c>
      <c r="E59" s="39">
        <f>C59+D59</f>
        <v>55</v>
      </c>
      <c r="F59" s="39">
        <f t="shared" ref="F59:H61" si="62">SUM(F92,F224,F405,F484,F709,F837)</f>
        <v>95.5</v>
      </c>
      <c r="G59" s="39">
        <f t="shared" si="62"/>
        <v>0</v>
      </c>
      <c r="H59" s="40">
        <f t="shared" si="62"/>
        <v>0</v>
      </c>
      <c r="I59" s="13">
        <f t="shared" si="2"/>
        <v>150.5</v>
      </c>
    </row>
    <row r="60" spans="1:9" x14ac:dyDescent="0.2">
      <c r="A60" s="37" t="s">
        <v>51</v>
      </c>
      <c r="B60" s="140" t="s">
        <v>62</v>
      </c>
      <c r="C60" s="39">
        <f t="shared" si="61"/>
        <v>495</v>
      </c>
      <c r="D60" s="39">
        <f t="shared" si="61"/>
        <v>0</v>
      </c>
      <c r="E60" s="39">
        <f>C60+D60</f>
        <v>495</v>
      </c>
      <c r="F60" s="39">
        <f t="shared" si="62"/>
        <v>859.5</v>
      </c>
      <c r="G60" s="39">
        <f t="shared" si="62"/>
        <v>0</v>
      </c>
      <c r="H60" s="40">
        <f t="shared" si="62"/>
        <v>0</v>
      </c>
      <c r="I60" s="13">
        <f t="shared" si="2"/>
        <v>1354.5</v>
      </c>
    </row>
    <row r="61" spans="1:9" s="3" customFormat="1" hidden="1" x14ac:dyDescent="0.2">
      <c r="A61" s="37" t="s">
        <v>53</v>
      </c>
      <c r="B61" s="140" t="s">
        <v>63</v>
      </c>
      <c r="C61" s="54">
        <f t="shared" si="61"/>
        <v>0</v>
      </c>
      <c r="D61" s="54">
        <f t="shared" si="61"/>
        <v>0</v>
      </c>
      <c r="E61" s="54">
        <f>C61+D61</f>
        <v>0</v>
      </c>
      <c r="F61" s="54">
        <f t="shared" si="62"/>
        <v>0</v>
      </c>
      <c r="G61" s="54">
        <f t="shared" si="62"/>
        <v>0</v>
      </c>
      <c r="H61" s="55">
        <f t="shared" si="62"/>
        <v>0</v>
      </c>
      <c r="I61" s="72">
        <f t="shared" si="2"/>
        <v>0</v>
      </c>
    </row>
    <row r="62" spans="1:9" s="3" customFormat="1" hidden="1" x14ac:dyDescent="0.2">
      <c r="A62" s="69"/>
      <c r="B62" s="53"/>
      <c r="C62" s="54"/>
      <c r="D62" s="54"/>
      <c r="E62" s="54"/>
      <c r="F62" s="54"/>
      <c r="G62" s="54"/>
      <c r="H62" s="55"/>
      <c r="I62" s="72">
        <f t="shared" si="2"/>
        <v>0</v>
      </c>
    </row>
    <row r="63" spans="1:9" s="3" customFormat="1" hidden="1" x14ac:dyDescent="0.2">
      <c r="A63" s="46" t="s">
        <v>64</v>
      </c>
      <c r="B63" s="68" t="s">
        <v>65</v>
      </c>
      <c r="C63" s="44">
        <f>SUM(C96,C228,C409,C488,C713,C841)</f>
        <v>0</v>
      </c>
      <c r="D63" s="44">
        <f>SUM(D96,D228,D409,D488,D713,D841)</f>
        <v>0</v>
      </c>
      <c r="E63" s="44">
        <f>C63+D63</f>
        <v>0</v>
      </c>
      <c r="F63" s="44">
        <f>SUM(F96,F228,F409,F488,F713,F841)</f>
        <v>0</v>
      </c>
      <c r="G63" s="44">
        <f>SUM(G96,G228,G409,G488,G713,G841)</f>
        <v>0</v>
      </c>
      <c r="H63" s="45">
        <f>SUM(H96,H228,H409,H488,H713,H841)</f>
        <v>0</v>
      </c>
      <c r="I63" s="72">
        <f t="shared" si="2"/>
        <v>0</v>
      </c>
    </row>
    <row r="64" spans="1:9" s="3" customFormat="1" hidden="1" x14ac:dyDescent="0.2">
      <c r="A64" s="69"/>
      <c r="B64" s="53"/>
      <c r="C64" s="54"/>
      <c r="D64" s="54"/>
      <c r="E64" s="54"/>
      <c r="F64" s="54"/>
      <c r="G64" s="54"/>
      <c r="H64" s="55"/>
      <c r="I64" s="72">
        <f t="shared" si="2"/>
        <v>0</v>
      </c>
    </row>
    <row r="65" spans="1:9" s="3" customFormat="1" hidden="1" x14ac:dyDescent="0.2">
      <c r="A65" s="46" t="s">
        <v>66</v>
      </c>
      <c r="B65" s="68"/>
      <c r="C65" s="44">
        <f t="shared" ref="C65" si="63">C14-C32</f>
        <v>0</v>
      </c>
      <c r="D65" s="44">
        <f t="shared" ref="D65:H65" si="64">D14-D32</f>
        <v>0</v>
      </c>
      <c r="E65" s="44">
        <f t="shared" si="64"/>
        <v>0</v>
      </c>
      <c r="F65" s="44">
        <f t="shared" si="64"/>
        <v>0</v>
      </c>
      <c r="G65" s="44">
        <f t="shared" si="64"/>
        <v>0</v>
      </c>
      <c r="H65" s="45">
        <f t="shared" si="64"/>
        <v>0</v>
      </c>
      <c r="I65" s="72">
        <f t="shared" si="2"/>
        <v>0</v>
      </c>
    </row>
    <row r="66" spans="1:9" s="3" customFormat="1" hidden="1" x14ac:dyDescent="0.2">
      <c r="A66" s="73"/>
      <c r="B66" s="41"/>
      <c r="C66" s="54"/>
      <c r="D66" s="54"/>
      <c r="E66" s="54"/>
      <c r="F66" s="54"/>
      <c r="G66" s="54"/>
      <c r="H66" s="55"/>
      <c r="I66" s="72">
        <f t="shared" si="2"/>
        <v>0</v>
      </c>
    </row>
    <row r="67" spans="1:9" s="3" customFormat="1" hidden="1" x14ac:dyDescent="0.2">
      <c r="A67" s="52" t="s">
        <v>46</v>
      </c>
      <c r="B67" s="53"/>
      <c r="C67" s="54"/>
      <c r="D67" s="54"/>
      <c r="E67" s="54"/>
      <c r="F67" s="54"/>
      <c r="G67" s="54"/>
      <c r="H67" s="55"/>
      <c r="I67" s="72">
        <f t="shared" si="2"/>
        <v>0</v>
      </c>
    </row>
    <row r="68" spans="1:9" s="4" customFormat="1" x14ac:dyDescent="0.2">
      <c r="A68" s="74" t="s">
        <v>67</v>
      </c>
      <c r="B68" s="75" t="s">
        <v>68</v>
      </c>
      <c r="C68" s="76">
        <f t="shared" ref="C68:H68" si="65">SUM(C98)</f>
        <v>633.19000000000005</v>
      </c>
      <c r="D68" s="76">
        <f t="shared" si="65"/>
        <v>0</v>
      </c>
      <c r="E68" s="76">
        <f t="shared" si="65"/>
        <v>633.19000000000005</v>
      </c>
      <c r="F68" s="76">
        <f t="shared" si="65"/>
        <v>244.37</v>
      </c>
      <c r="G68" s="76">
        <f t="shared" si="65"/>
        <v>0</v>
      </c>
      <c r="H68" s="77">
        <f t="shared" si="65"/>
        <v>0</v>
      </c>
      <c r="I68" s="98">
        <f t="shared" si="2"/>
        <v>877.56000000000006</v>
      </c>
    </row>
    <row r="69" spans="1:9" s="3" customFormat="1" x14ac:dyDescent="0.2">
      <c r="A69" s="78" t="s">
        <v>69</v>
      </c>
      <c r="B69" s="79"/>
      <c r="C69" s="80">
        <f t="shared" ref="C69:H69" si="66">SUM(C70,C73,C96)</f>
        <v>876.19</v>
      </c>
      <c r="D69" s="80">
        <f t="shared" si="66"/>
        <v>0</v>
      </c>
      <c r="E69" s="80">
        <f t="shared" si="66"/>
        <v>876.19</v>
      </c>
      <c r="F69" s="80">
        <f t="shared" si="66"/>
        <v>244.37</v>
      </c>
      <c r="G69" s="80">
        <f t="shared" si="66"/>
        <v>0</v>
      </c>
      <c r="H69" s="81">
        <f t="shared" si="66"/>
        <v>0</v>
      </c>
      <c r="I69" s="72">
        <f t="shared" si="2"/>
        <v>1120.56</v>
      </c>
    </row>
    <row r="70" spans="1:9" s="3" customFormat="1" hidden="1" x14ac:dyDescent="0.2">
      <c r="A70" s="60" t="s">
        <v>36</v>
      </c>
      <c r="B70" s="61">
        <v>20</v>
      </c>
      <c r="C70" s="44">
        <f t="shared" ref="C70:H70" si="67">SUM(C71)</f>
        <v>0</v>
      </c>
      <c r="D70" s="44">
        <f t="shared" si="67"/>
        <v>0</v>
      </c>
      <c r="E70" s="44">
        <f t="shared" si="67"/>
        <v>0</v>
      </c>
      <c r="F70" s="44">
        <f t="shared" si="67"/>
        <v>0</v>
      </c>
      <c r="G70" s="44">
        <f t="shared" si="67"/>
        <v>0</v>
      </c>
      <c r="H70" s="45">
        <f t="shared" si="67"/>
        <v>0</v>
      </c>
      <c r="I70" s="72">
        <f t="shared" si="2"/>
        <v>0</v>
      </c>
    </row>
    <row r="71" spans="1:9" s="3" customFormat="1" hidden="1" x14ac:dyDescent="0.2">
      <c r="A71" s="48" t="s">
        <v>39</v>
      </c>
      <c r="B71" s="138" t="s">
        <v>38</v>
      </c>
      <c r="C71" s="54">
        <f>C118+C167</f>
        <v>0</v>
      </c>
      <c r="D71" s="54">
        <f t="shared" ref="D71:H71" si="68">D118+D167</f>
        <v>0</v>
      </c>
      <c r="E71" s="54">
        <f>C71+D71</f>
        <v>0</v>
      </c>
      <c r="F71" s="54">
        <f t="shared" si="68"/>
        <v>0</v>
      </c>
      <c r="G71" s="54">
        <f t="shared" si="68"/>
        <v>0</v>
      </c>
      <c r="H71" s="55">
        <f t="shared" si="68"/>
        <v>0</v>
      </c>
      <c r="I71" s="72">
        <f t="shared" si="2"/>
        <v>0</v>
      </c>
    </row>
    <row r="72" spans="1:9" s="3" customFormat="1" hidden="1" x14ac:dyDescent="0.2">
      <c r="A72" s="48"/>
      <c r="B72" s="49"/>
      <c r="C72" s="54"/>
      <c r="D72" s="54"/>
      <c r="E72" s="54"/>
      <c r="F72" s="54"/>
      <c r="G72" s="54"/>
      <c r="H72" s="55"/>
      <c r="I72" s="72">
        <f t="shared" si="2"/>
        <v>0</v>
      </c>
    </row>
    <row r="73" spans="1:9" s="3" customFormat="1" ht="25.5" x14ac:dyDescent="0.2">
      <c r="A73" s="60" t="s">
        <v>115</v>
      </c>
      <c r="B73" s="62">
        <v>56</v>
      </c>
      <c r="C73" s="44">
        <f t="shared" ref="C73:H73" si="69">SUM(C74,C81,C88)</f>
        <v>876.19</v>
      </c>
      <c r="D73" s="44">
        <f t="shared" si="69"/>
        <v>0</v>
      </c>
      <c r="E73" s="44">
        <f t="shared" si="69"/>
        <v>876.19</v>
      </c>
      <c r="F73" s="44">
        <f t="shared" si="69"/>
        <v>244.37</v>
      </c>
      <c r="G73" s="44">
        <f t="shared" si="69"/>
        <v>0</v>
      </c>
      <c r="H73" s="45">
        <f t="shared" si="69"/>
        <v>0</v>
      </c>
      <c r="I73" s="72">
        <f t="shared" si="2"/>
        <v>1120.56</v>
      </c>
    </row>
    <row r="74" spans="1:9" s="3" customFormat="1" x14ac:dyDescent="0.2">
      <c r="A74" s="60" t="s">
        <v>44</v>
      </c>
      <c r="B74" s="63" t="s">
        <v>45</v>
      </c>
      <c r="C74" s="44">
        <f t="shared" ref="C74:H74" si="70">SUM(C78,C79,C80)</f>
        <v>876.19</v>
      </c>
      <c r="D74" s="44">
        <f t="shared" si="70"/>
        <v>0</v>
      </c>
      <c r="E74" s="44">
        <f t="shared" si="70"/>
        <v>876.19</v>
      </c>
      <c r="F74" s="44">
        <f t="shared" si="70"/>
        <v>244.37</v>
      </c>
      <c r="G74" s="44">
        <f t="shared" si="70"/>
        <v>0</v>
      </c>
      <c r="H74" s="45">
        <f t="shared" si="70"/>
        <v>0</v>
      </c>
      <c r="I74" s="72">
        <f t="shared" si="2"/>
        <v>1120.56</v>
      </c>
    </row>
    <row r="75" spans="1:9" s="3" customFormat="1" hidden="1" x14ac:dyDescent="0.2">
      <c r="A75" s="64" t="s">
        <v>46</v>
      </c>
      <c r="B75" s="65"/>
      <c r="C75" s="44"/>
      <c r="D75" s="44"/>
      <c r="E75" s="44"/>
      <c r="F75" s="44"/>
      <c r="G75" s="44"/>
      <c r="H75" s="45"/>
      <c r="I75" s="72">
        <f t="shared" si="2"/>
        <v>0</v>
      </c>
    </row>
    <row r="76" spans="1:9" s="3" customFormat="1" x14ac:dyDescent="0.2">
      <c r="A76" s="64" t="s">
        <v>47</v>
      </c>
      <c r="B76" s="65"/>
      <c r="C76" s="44">
        <f t="shared" ref="C76:H76" si="71">C78+C79+C80-C77</f>
        <v>414.19000000000005</v>
      </c>
      <c r="D76" s="44">
        <f t="shared" si="71"/>
        <v>0</v>
      </c>
      <c r="E76" s="44">
        <f t="shared" si="71"/>
        <v>414.19000000000005</v>
      </c>
      <c r="F76" s="44">
        <f t="shared" si="71"/>
        <v>244.37</v>
      </c>
      <c r="G76" s="44">
        <f t="shared" si="71"/>
        <v>0</v>
      </c>
      <c r="H76" s="45">
        <f t="shared" si="71"/>
        <v>0</v>
      </c>
      <c r="I76" s="72">
        <f t="shared" si="2"/>
        <v>658.56000000000006</v>
      </c>
    </row>
    <row r="77" spans="1:9" s="3" customFormat="1" x14ac:dyDescent="0.2">
      <c r="A77" s="64" t="s">
        <v>48</v>
      </c>
      <c r="B77" s="65"/>
      <c r="C77" s="44">
        <f t="shared" ref="C77:H77" si="72">C124+C173</f>
        <v>462</v>
      </c>
      <c r="D77" s="44">
        <f t="shared" si="72"/>
        <v>0</v>
      </c>
      <c r="E77" s="44">
        <f t="shared" si="72"/>
        <v>462</v>
      </c>
      <c r="F77" s="44">
        <f t="shared" si="72"/>
        <v>0</v>
      </c>
      <c r="G77" s="44">
        <f t="shared" si="72"/>
        <v>0</v>
      </c>
      <c r="H77" s="45">
        <f t="shared" si="72"/>
        <v>0</v>
      </c>
      <c r="I77" s="72">
        <f t="shared" si="2"/>
        <v>462</v>
      </c>
    </row>
    <row r="78" spans="1:9" s="3" customFormat="1" x14ac:dyDescent="0.2">
      <c r="A78" s="37" t="s">
        <v>49</v>
      </c>
      <c r="B78" s="139" t="s">
        <v>50</v>
      </c>
      <c r="C78" s="54">
        <f t="shared" ref="C78:H78" si="73">C125+C174</f>
        <v>175.24</v>
      </c>
      <c r="D78" s="54">
        <f t="shared" si="73"/>
        <v>0</v>
      </c>
      <c r="E78" s="54">
        <f t="shared" si="73"/>
        <v>175.24</v>
      </c>
      <c r="F78" s="54">
        <f t="shared" si="73"/>
        <v>48.87</v>
      </c>
      <c r="G78" s="54">
        <f t="shared" si="73"/>
        <v>0</v>
      </c>
      <c r="H78" s="55">
        <f t="shared" si="73"/>
        <v>0</v>
      </c>
      <c r="I78" s="72">
        <f t="shared" ref="I78:I141" si="74">SUM(E78:H78)</f>
        <v>224.11</v>
      </c>
    </row>
    <row r="79" spans="1:9" s="3" customFormat="1" x14ac:dyDescent="0.2">
      <c r="A79" s="37" t="s">
        <v>51</v>
      </c>
      <c r="B79" s="139" t="s">
        <v>52</v>
      </c>
      <c r="C79" s="54">
        <f t="shared" ref="C79:H79" si="75">C126+C175</f>
        <v>700.95</v>
      </c>
      <c r="D79" s="54">
        <f t="shared" si="75"/>
        <v>0</v>
      </c>
      <c r="E79" s="54">
        <f t="shared" si="75"/>
        <v>700.95</v>
      </c>
      <c r="F79" s="54">
        <f t="shared" si="75"/>
        <v>195.5</v>
      </c>
      <c r="G79" s="54">
        <f t="shared" si="75"/>
        <v>0</v>
      </c>
      <c r="H79" s="55">
        <f t="shared" si="75"/>
        <v>0</v>
      </c>
      <c r="I79" s="72">
        <f t="shared" si="74"/>
        <v>896.45</v>
      </c>
    </row>
    <row r="80" spans="1:9" s="3" customFormat="1" hidden="1" x14ac:dyDescent="0.2">
      <c r="A80" s="37" t="s">
        <v>53</v>
      </c>
      <c r="B80" s="140" t="s">
        <v>54</v>
      </c>
      <c r="C80" s="54">
        <f t="shared" ref="C80:H80" si="76">C127+C176</f>
        <v>0</v>
      </c>
      <c r="D80" s="54">
        <f t="shared" si="76"/>
        <v>0</v>
      </c>
      <c r="E80" s="54">
        <f t="shared" si="76"/>
        <v>0</v>
      </c>
      <c r="F80" s="54">
        <f t="shared" si="76"/>
        <v>0</v>
      </c>
      <c r="G80" s="54">
        <f t="shared" si="76"/>
        <v>0</v>
      </c>
      <c r="H80" s="55">
        <f t="shared" si="76"/>
        <v>0</v>
      </c>
      <c r="I80" s="72">
        <f t="shared" si="74"/>
        <v>0</v>
      </c>
    </row>
    <row r="81" spans="1:9" s="3" customFormat="1" hidden="1" x14ac:dyDescent="0.2">
      <c r="A81" s="60" t="s">
        <v>55</v>
      </c>
      <c r="B81" s="61" t="s">
        <v>56</v>
      </c>
      <c r="C81" s="44">
        <f t="shared" ref="C81:H81" si="77">SUM(C85,C86,C87)</f>
        <v>0</v>
      </c>
      <c r="D81" s="44">
        <f t="shared" si="77"/>
        <v>0</v>
      </c>
      <c r="E81" s="44">
        <f t="shared" si="77"/>
        <v>0</v>
      </c>
      <c r="F81" s="44">
        <f t="shared" si="77"/>
        <v>0</v>
      </c>
      <c r="G81" s="44">
        <f t="shared" si="77"/>
        <v>0</v>
      </c>
      <c r="H81" s="45">
        <f t="shared" si="77"/>
        <v>0</v>
      </c>
      <c r="I81" s="72">
        <f t="shared" si="74"/>
        <v>0</v>
      </c>
    </row>
    <row r="82" spans="1:9" s="3" customFormat="1" hidden="1" x14ac:dyDescent="0.2">
      <c r="A82" s="66" t="s">
        <v>46</v>
      </c>
      <c r="B82" s="61"/>
      <c r="C82" s="44"/>
      <c r="D82" s="44"/>
      <c r="E82" s="44"/>
      <c r="F82" s="44"/>
      <c r="G82" s="44"/>
      <c r="H82" s="45"/>
      <c r="I82" s="72">
        <f t="shared" si="74"/>
        <v>0</v>
      </c>
    </row>
    <row r="83" spans="1:9" s="3" customFormat="1" hidden="1" x14ac:dyDescent="0.2">
      <c r="A83" s="64" t="s">
        <v>47</v>
      </c>
      <c r="B83" s="65"/>
      <c r="C83" s="44">
        <f t="shared" ref="C83:H83" si="78">C85+C86+C87-C84</f>
        <v>0</v>
      </c>
      <c r="D83" s="44">
        <f t="shared" si="78"/>
        <v>0</v>
      </c>
      <c r="E83" s="44">
        <f t="shared" si="78"/>
        <v>0</v>
      </c>
      <c r="F83" s="44">
        <f t="shared" si="78"/>
        <v>0</v>
      </c>
      <c r="G83" s="44">
        <f t="shared" si="78"/>
        <v>0</v>
      </c>
      <c r="H83" s="45">
        <f t="shared" si="78"/>
        <v>0</v>
      </c>
      <c r="I83" s="72">
        <f t="shared" si="74"/>
        <v>0</v>
      </c>
    </row>
    <row r="84" spans="1:9" s="3" customFormat="1" hidden="1" x14ac:dyDescent="0.2">
      <c r="A84" s="64" t="s">
        <v>48</v>
      </c>
      <c r="B84" s="65"/>
      <c r="C84" s="44">
        <f t="shared" ref="C84:C87" si="79">C131+C180</f>
        <v>0</v>
      </c>
      <c r="D84" s="44">
        <f t="shared" ref="D84:H84" si="80">D131</f>
        <v>0</v>
      </c>
      <c r="E84" s="44">
        <f t="shared" si="80"/>
        <v>0</v>
      </c>
      <c r="F84" s="44">
        <f t="shared" si="80"/>
        <v>0</v>
      </c>
      <c r="G84" s="44">
        <f t="shared" si="80"/>
        <v>0</v>
      </c>
      <c r="H84" s="45">
        <f t="shared" si="80"/>
        <v>0</v>
      </c>
      <c r="I84" s="72">
        <f t="shared" si="74"/>
        <v>0</v>
      </c>
    </row>
    <row r="85" spans="1:9" s="3" customFormat="1" hidden="1" x14ac:dyDescent="0.2">
      <c r="A85" s="37" t="s">
        <v>49</v>
      </c>
      <c r="B85" s="140" t="s">
        <v>57</v>
      </c>
      <c r="C85" s="54">
        <f t="shared" si="79"/>
        <v>0</v>
      </c>
      <c r="D85" s="54">
        <f>D132</f>
        <v>0</v>
      </c>
      <c r="E85" s="54">
        <f>C85+D85</f>
        <v>0</v>
      </c>
      <c r="F85" s="54">
        <f t="shared" ref="F85:H87" si="81">F132</f>
        <v>0</v>
      </c>
      <c r="G85" s="54">
        <f t="shared" si="81"/>
        <v>0</v>
      </c>
      <c r="H85" s="55">
        <f t="shared" si="81"/>
        <v>0</v>
      </c>
      <c r="I85" s="72">
        <f t="shared" si="74"/>
        <v>0</v>
      </c>
    </row>
    <row r="86" spans="1:9" s="3" customFormat="1" hidden="1" x14ac:dyDescent="0.2">
      <c r="A86" s="37" t="s">
        <v>51</v>
      </c>
      <c r="B86" s="140" t="s">
        <v>58</v>
      </c>
      <c r="C86" s="54">
        <f t="shared" si="79"/>
        <v>0</v>
      </c>
      <c r="D86" s="54">
        <f>D133</f>
        <v>0</v>
      </c>
      <c r="E86" s="54">
        <f>C86+D86</f>
        <v>0</v>
      </c>
      <c r="F86" s="54">
        <f t="shared" si="81"/>
        <v>0</v>
      </c>
      <c r="G86" s="54">
        <f t="shared" si="81"/>
        <v>0</v>
      </c>
      <c r="H86" s="55">
        <f t="shared" si="81"/>
        <v>0</v>
      </c>
      <c r="I86" s="72">
        <f t="shared" si="74"/>
        <v>0</v>
      </c>
    </row>
    <row r="87" spans="1:9" s="3" customFormat="1" hidden="1" x14ac:dyDescent="0.2">
      <c r="A87" s="37" t="s">
        <v>53</v>
      </c>
      <c r="B87" s="140" t="s">
        <v>59</v>
      </c>
      <c r="C87" s="54">
        <f t="shared" si="79"/>
        <v>0</v>
      </c>
      <c r="D87" s="54">
        <f>D134</f>
        <v>0</v>
      </c>
      <c r="E87" s="54">
        <f>C87+D87</f>
        <v>0</v>
      </c>
      <c r="F87" s="54">
        <f t="shared" si="81"/>
        <v>0</v>
      </c>
      <c r="G87" s="54">
        <f t="shared" si="81"/>
        <v>0</v>
      </c>
      <c r="H87" s="55">
        <f t="shared" si="81"/>
        <v>0</v>
      </c>
      <c r="I87" s="72">
        <f t="shared" si="74"/>
        <v>0</v>
      </c>
    </row>
    <row r="88" spans="1:9" s="3" customFormat="1" hidden="1" x14ac:dyDescent="0.2">
      <c r="A88" s="60" t="s">
        <v>70</v>
      </c>
      <c r="B88" s="68" t="s">
        <v>60</v>
      </c>
      <c r="C88" s="44">
        <f t="shared" ref="C88:H88" si="82">SUM(C92,C93,C94)</f>
        <v>0</v>
      </c>
      <c r="D88" s="44">
        <f t="shared" si="82"/>
        <v>0</v>
      </c>
      <c r="E88" s="44">
        <f t="shared" si="82"/>
        <v>0</v>
      </c>
      <c r="F88" s="44">
        <f t="shared" si="82"/>
        <v>0</v>
      </c>
      <c r="G88" s="44">
        <f t="shared" si="82"/>
        <v>0</v>
      </c>
      <c r="H88" s="45">
        <f t="shared" si="82"/>
        <v>0</v>
      </c>
      <c r="I88" s="72">
        <f t="shared" si="74"/>
        <v>0</v>
      </c>
    </row>
    <row r="89" spans="1:9" s="3" customFormat="1" hidden="1" x14ac:dyDescent="0.2">
      <c r="A89" s="66" t="s">
        <v>46</v>
      </c>
      <c r="B89" s="68"/>
      <c r="C89" s="44"/>
      <c r="D89" s="44"/>
      <c r="E89" s="44"/>
      <c r="F89" s="44"/>
      <c r="G89" s="44"/>
      <c r="H89" s="45"/>
      <c r="I89" s="72">
        <f t="shared" si="74"/>
        <v>0</v>
      </c>
    </row>
    <row r="90" spans="1:9" s="3" customFormat="1" hidden="1" x14ac:dyDescent="0.2">
      <c r="A90" s="64" t="s">
        <v>47</v>
      </c>
      <c r="B90" s="65"/>
      <c r="C90" s="44">
        <f t="shared" ref="C90:H90" si="83">C92+C93+C94-C91</f>
        <v>0</v>
      </c>
      <c r="D90" s="44">
        <f t="shared" si="83"/>
        <v>0</v>
      </c>
      <c r="E90" s="44">
        <f t="shared" si="83"/>
        <v>0</v>
      </c>
      <c r="F90" s="44">
        <f t="shared" si="83"/>
        <v>0</v>
      </c>
      <c r="G90" s="44">
        <f t="shared" si="83"/>
        <v>0</v>
      </c>
      <c r="H90" s="45">
        <f t="shared" si="83"/>
        <v>0</v>
      </c>
      <c r="I90" s="72">
        <f t="shared" si="74"/>
        <v>0</v>
      </c>
    </row>
    <row r="91" spans="1:9" s="3" customFormat="1" hidden="1" x14ac:dyDescent="0.2">
      <c r="A91" s="64" t="s">
        <v>48</v>
      </c>
      <c r="B91" s="65"/>
      <c r="C91" s="44">
        <f t="shared" ref="C91:C94" si="84">C138+C187</f>
        <v>0</v>
      </c>
      <c r="D91" s="44">
        <f t="shared" ref="D91:H91" si="85">D138</f>
        <v>0</v>
      </c>
      <c r="E91" s="44">
        <f t="shared" si="85"/>
        <v>0</v>
      </c>
      <c r="F91" s="44">
        <f t="shared" si="85"/>
        <v>0</v>
      </c>
      <c r="G91" s="44">
        <f t="shared" si="85"/>
        <v>0</v>
      </c>
      <c r="H91" s="45">
        <f t="shared" si="85"/>
        <v>0</v>
      </c>
      <c r="I91" s="72">
        <f t="shared" si="74"/>
        <v>0</v>
      </c>
    </row>
    <row r="92" spans="1:9" s="3" customFormat="1" hidden="1" x14ac:dyDescent="0.2">
      <c r="A92" s="37" t="s">
        <v>49</v>
      </c>
      <c r="B92" s="140" t="s">
        <v>61</v>
      </c>
      <c r="C92" s="54">
        <f t="shared" si="84"/>
        <v>0</v>
      </c>
      <c r="D92" s="54">
        <f>D139</f>
        <v>0</v>
      </c>
      <c r="E92" s="54">
        <f>C92+D92</f>
        <v>0</v>
      </c>
      <c r="F92" s="54">
        <f t="shared" ref="F92:H94" si="86">F139</f>
        <v>0</v>
      </c>
      <c r="G92" s="54">
        <f t="shared" si="86"/>
        <v>0</v>
      </c>
      <c r="H92" s="55">
        <f t="shared" si="86"/>
        <v>0</v>
      </c>
      <c r="I92" s="72">
        <f t="shared" si="74"/>
        <v>0</v>
      </c>
    </row>
    <row r="93" spans="1:9" s="3" customFormat="1" hidden="1" x14ac:dyDescent="0.2">
      <c r="A93" s="37" t="s">
        <v>51</v>
      </c>
      <c r="B93" s="140" t="s">
        <v>62</v>
      </c>
      <c r="C93" s="54">
        <f t="shared" si="84"/>
        <v>0</v>
      </c>
      <c r="D93" s="54">
        <f>D140</f>
        <v>0</v>
      </c>
      <c r="E93" s="54">
        <f>C93+D93</f>
        <v>0</v>
      </c>
      <c r="F93" s="54">
        <f t="shared" si="86"/>
        <v>0</v>
      </c>
      <c r="G93" s="54">
        <f t="shared" si="86"/>
        <v>0</v>
      </c>
      <c r="H93" s="55">
        <f t="shared" si="86"/>
        <v>0</v>
      </c>
      <c r="I93" s="72">
        <f t="shared" si="74"/>
        <v>0</v>
      </c>
    </row>
    <row r="94" spans="1:9" s="3" customFormat="1" hidden="1" x14ac:dyDescent="0.2">
      <c r="A94" s="37" t="s">
        <v>53</v>
      </c>
      <c r="B94" s="140" t="s">
        <v>63</v>
      </c>
      <c r="C94" s="54">
        <f t="shared" si="84"/>
        <v>0</v>
      </c>
      <c r="D94" s="54">
        <f>D141</f>
        <v>0</v>
      </c>
      <c r="E94" s="54">
        <f>C94+D94</f>
        <v>0</v>
      </c>
      <c r="F94" s="54">
        <f t="shared" si="86"/>
        <v>0</v>
      </c>
      <c r="G94" s="54">
        <f t="shared" si="86"/>
        <v>0</v>
      </c>
      <c r="H94" s="55">
        <f t="shared" si="86"/>
        <v>0</v>
      </c>
      <c r="I94" s="72">
        <f t="shared" si="74"/>
        <v>0</v>
      </c>
    </row>
    <row r="95" spans="1:9" s="3" customFormat="1" hidden="1" x14ac:dyDescent="0.2">
      <c r="A95" s="69"/>
      <c r="B95" s="53"/>
      <c r="C95" s="54"/>
      <c r="D95" s="54"/>
      <c r="E95" s="54"/>
      <c r="F95" s="54"/>
      <c r="G95" s="54"/>
      <c r="H95" s="55"/>
      <c r="I95" s="72">
        <f t="shared" si="74"/>
        <v>0</v>
      </c>
    </row>
    <row r="96" spans="1:9" s="3" customFormat="1" hidden="1" x14ac:dyDescent="0.2">
      <c r="A96" s="46" t="s">
        <v>64</v>
      </c>
      <c r="B96" s="68" t="s">
        <v>65</v>
      </c>
      <c r="C96" s="44">
        <f>C143+C192</f>
        <v>0</v>
      </c>
      <c r="D96" s="44">
        <f>D143</f>
        <v>0</v>
      </c>
      <c r="E96" s="44">
        <f>C96+D96</f>
        <v>0</v>
      </c>
      <c r="F96" s="44">
        <f>F143</f>
        <v>0</v>
      </c>
      <c r="G96" s="44">
        <f>G143</f>
        <v>0</v>
      </c>
      <c r="H96" s="45">
        <f>H143</f>
        <v>0</v>
      </c>
      <c r="I96" s="72">
        <f t="shared" si="74"/>
        <v>0</v>
      </c>
    </row>
    <row r="97" spans="1:9" s="3" customFormat="1" hidden="1" x14ac:dyDescent="0.2">
      <c r="A97" s="82"/>
      <c r="B97" s="83"/>
      <c r="C97" s="84"/>
      <c r="D97" s="84"/>
      <c r="E97" s="84"/>
      <c r="F97" s="84"/>
      <c r="G97" s="84"/>
      <c r="H97" s="85"/>
      <c r="I97" s="72">
        <f t="shared" si="74"/>
        <v>0</v>
      </c>
    </row>
    <row r="98" spans="1:9" s="4" customFormat="1" ht="25.5" x14ac:dyDescent="0.2">
      <c r="A98" s="86" t="s">
        <v>71</v>
      </c>
      <c r="B98" s="87"/>
      <c r="C98" s="88">
        <f t="shared" ref="C98:H98" si="87">C99</f>
        <v>633.19000000000005</v>
      </c>
      <c r="D98" s="88">
        <f t="shared" si="87"/>
        <v>0</v>
      </c>
      <c r="E98" s="88">
        <f t="shared" si="87"/>
        <v>633.19000000000005</v>
      </c>
      <c r="F98" s="88">
        <f t="shared" si="87"/>
        <v>244.37</v>
      </c>
      <c r="G98" s="88">
        <f t="shared" si="87"/>
        <v>0</v>
      </c>
      <c r="H98" s="89">
        <f t="shared" si="87"/>
        <v>0</v>
      </c>
      <c r="I98" s="98">
        <f t="shared" si="74"/>
        <v>877.56000000000006</v>
      </c>
    </row>
    <row r="99" spans="1:9" s="5" customFormat="1" x14ac:dyDescent="0.2">
      <c r="A99" s="90" t="s">
        <v>72</v>
      </c>
      <c r="B99" s="91"/>
      <c r="C99" s="92">
        <f t="shared" ref="C99:H99" si="88">SUM(C100,C101,C102,C103)</f>
        <v>633.19000000000005</v>
      </c>
      <c r="D99" s="92">
        <f t="shared" si="88"/>
        <v>0</v>
      </c>
      <c r="E99" s="92">
        <f t="shared" si="88"/>
        <v>633.19000000000005</v>
      </c>
      <c r="F99" s="92">
        <f t="shared" si="88"/>
        <v>244.37</v>
      </c>
      <c r="G99" s="92">
        <f t="shared" si="88"/>
        <v>0</v>
      </c>
      <c r="H99" s="93">
        <f t="shared" si="88"/>
        <v>0</v>
      </c>
      <c r="I99" s="99">
        <f t="shared" si="74"/>
        <v>877.56000000000006</v>
      </c>
    </row>
    <row r="100" spans="1:9" s="3" customFormat="1" x14ac:dyDescent="0.2">
      <c r="A100" s="37" t="s">
        <v>13</v>
      </c>
      <c r="B100" s="38"/>
      <c r="C100" s="54">
        <v>12.59</v>
      </c>
      <c r="D100" s="54"/>
      <c r="E100" s="54">
        <f>SUM(C100,D100)</f>
        <v>12.59</v>
      </c>
      <c r="F100" s="54">
        <f>ROUND(244.37*0.02,2)-0.01</f>
        <v>4.88</v>
      </c>
      <c r="G100" s="54"/>
      <c r="H100" s="55"/>
      <c r="I100" s="72">
        <f t="shared" si="74"/>
        <v>17.47</v>
      </c>
    </row>
    <row r="101" spans="1:9" s="3" customFormat="1" hidden="1" x14ac:dyDescent="0.2">
      <c r="A101" s="37" t="s">
        <v>14</v>
      </c>
      <c r="B101" s="41"/>
      <c r="C101" s="54"/>
      <c r="D101" s="54"/>
      <c r="E101" s="54">
        <f>SUM(C101,D101)</f>
        <v>0</v>
      </c>
      <c r="F101" s="54"/>
      <c r="G101" s="54"/>
      <c r="H101" s="55"/>
      <c r="I101" s="72">
        <f t="shared" si="74"/>
        <v>0</v>
      </c>
    </row>
    <row r="102" spans="1:9" s="3" customFormat="1" ht="38.25" x14ac:dyDescent="0.2">
      <c r="A102" s="37" t="s">
        <v>15</v>
      </c>
      <c r="B102" s="38">
        <v>42029303</v>
      </c>
      <c r="C102" s="54">
        <f>633.19-C100-C105</f>
        <v>114.05000000000001</v>
      </c>
      <c r="D102" s="54"/>
      <c r="E102" s="54">
        <f>SUM(C102,D102)</f>
        <v>114.05000000000001</v>
      </c>
      <c r="F102" s="54">
        <f>ROUND(244.37*0.18,2)</f>
        <v>43.99</v>
      </c>
      <c r="G102" s="54"/>
      <c r="H102" s="55"/>
      <c r="I102" s="72">
        <f t="shared" si="74"/>
        <v>158.04000000000002</v>
      </c>
    </row>
    <row r="103" spans="1:9" s="3" customFormat="1" ht="25.5" x14ac:dyDescent="0.2">
      <c r="A103" s="42" t="s">
        <v>16</v>
      </c>
      <c r="B103" s="43" t="s">
        <v>116</v>
      </c>
      <c r="C103" s="44">
        <f t="shared" ref="C103:H103" si="89">SUM(C104,C108,C112)</f>
        <v>506.55</v>
      </c>
      <c r="D103" s="44">
        <f t="shared" si="89"/>
        <v>0</v>
      </c>
      <c r="E103" s="44">
        <f t="shared" si="89"/>
        <v>506.55</v>
      </c>
      <c r="F103" s="44">
        <f t="shared" si="89"/>
        <v>195.5</v>
      </c>
      <c r="G103" s="44">
        <f t="shared" si="89"/>
        <v>0</v>
      </c>
      <c r="H103" s="45">
        <f t="shared" si="89"/>
        <v>0</v>
      </c>
      <c r="I103" s="72">
        <f t="shared" si="74"/>
        <v>702.05</v>
      </c>
    </row>
    <row r="104" spans="1:9" s="3" customFormat="1" x14ac:dyDescent="0.2">
      <c r="A104" s="46" t="s">
        <v>18</v>
      </c>
      <c r="B104" s="47" t="s">
        <v>17</v>
      </c>
      <c r="C104" s="44">
        <f t="shared" ref="C104:H104" si="90">SUM(C105:C107)</f>
        <v>506.55</v>
      </c>
      <c r="D104" s="44">
        <f t="shared" si="90"/>
        <v>0</v>
      </c>
      <c r="E104" s="44">
        <f t="shared" si="90"/>
        <v>506.55</v>
      </c>
      <c r="F104" s="44">
        <f t="shared" si="90"/>
        <v>195.5</v>
      </c>
      <c r="G104" s="44">
        <f t="shared" si="90"/>
        <v>0</v>
      </c>
      <c r="H104" s="45">
        <f t="shared" si="90"/>
        <v>0</v>
      </c>
      <c r="I104" s="72">
        <f t="shared" si="74"/>
        <v>702.05</v>
      </c>
    </row>
    <row r="105" spans="1:9" s="3" customFormat="1" x14ac:dyDescent="0.2">
      <c r="A105" s="48" t="s">
        <v>20</v>
      </c>
      <c r="B105" s="49" t="s">
        <v>19</v>
      </c>
      <c r="C105" s="54">
        <f>ROUND(633.19*0.8,2)</f>
        <v>506.55</v>
      </c>
      <c r="D105" s="54"/>
      <c r="E105" s="54">
        <f>SUM(C105,D105)</f>
        <v>506.55</v>
      </c>
      <c r="F105" s="54">
        <f>ROUND(244.37*0.8,2)</f>
        <v>195.5</v>
      </c>
      <c r="G105" s="54"/>
      <c r="H105" s="55"/>
      <c r="I105" s="72">
        <f t="shared" si="74"/>
        <v>702.05</v>
      </c>
    </row>
    <row r="106" spans="1:9" s="3" customFormat="1" hidden="1" x14ac:dyDescent="0.2">
      <c r="A106" s="48" t="s">
        <v>21</v>
      </c>
      <c r="B106" s="50" t="s">
        <v>22</v>
      </c>
      <c r="C106" s="54"/>
      <c r="D106" s="54"/>
      <c r="E106" s="54">
        <f>SUM(C106,D106)</f>
        <v>0</v>
      </c>
      <c r="F106" s="54"/>
      <c r="G106" s="54"/>
      <c r="H106" s="55"/>
      <c r="I106" s="72">
        <f t="shared" si="74"/>
        <v>0</v>
      </c>
    </row>
    <row r="107" spans="1:9" s="3" customFormat="1" hidden="1" x14ac:dyDescent="0.2">
      <c r="A107" s="48" t="s">
        <v>23</v>
      </c>
      <c r="B107" s="50" t="s">
        <v>24</v>
      </c>
      <c r="C107" s="54"/>
      <c r="D107" s="54"/>
      <c r="E107" s="54">
        <f>SUM(C107,D107)</f>
        <v>0</v>
      </c>
      <c r="F107" s="54"/>
      <c r="G107" s="54"/>
      <c r="H107" s="55"/>
      <c r="I107" s="72">
        <f t="shared" si="74"/>
        <v>0</v>
      </c>
    </row>
    <row r="108" spans="1:9" s="3" customFormat="1" hidden="1" x14ac:dyDescent="0.2">
      <c r="A108" s="46" t="s">
        <v>25</v>
      </c>
      <c r="B108" s="51" t="s">
        <v>26</v>
      </c>
      <c r="C108" s="44">
        <f t="shared" ref="C108:H108" si="91">SUM(C109:C111)</f>
        <v>0</v>
      </c>
      <c r="D108" s="44">
        <f t="shared" si="91"/>
        <v>0</v>
      </c>
      <c r="E108" s="44">
        <f t="shared" si="91"/>
        <v>0</v>
      </c>
      <c r="F108" s="44">
        <f t="shared" si="91"/>
        <v>0</v>
      </c>
      <c r="G108" s="44">
        <f t="shared" si="91"/>
        <v>0</v>
      </c>
      <c r="H108" s="45">
        <f t="shared" si="91"/>
        <v>0</v>
      </c>
      <c r="I108" s="72">
        <f t="shared" si="74"/>
        <v>0</v>
      </c>
    </row>
    <row r="109" spans="1:9" s="3" customFormat="1" hidden="1" x14ac:dyDescent="0.2">
      <c r="A109" s="48" t="s">
        <v>20</v>
      </c>
      <c r="B109" s="50" t="s">
        <v>27</v>
      </c>
      <c r="C109" s="54"/>
      <c r="D109" s="54"/>
      <c r="E109" s="54">
        <f>SUM(C109,D109)</f>
        <v>0</v>
      </c>
      <c r="F109" s="54"/>
      <c r="G109" s="54"/>
      <c r="H109" s="55"/>
      <c r="I109" s="72">
        <f t="shared" si="74"/>
        <v>0</v>
      </c>
    </row>
    <row r="110" spans="1:9" s="3" customFormat="1" hidden="1" x14ac:dyDescent="0.2">
      <c r="A110" s="48" t="s">
        <v>21</v>
      </c>
      <c r="B110" s="50" t="s">
        <v>28</v>
      </c>
      <c r="C110" s="54"/>
      <c r="D110" s="54"/>
      <c r="E110" s="54">
        <f>SUM(C110,D110)</f>
        <v>0</v>
      </c>
      <c r="F110" s="54"/>
      <c r="G110" s="54"/>
      <c r="H110" s="55"/>
      <c r="I110" s="72">
        <f t="shared" si="74"/>
        <v>0</v>
      </c>
    </row>
    <row r="111" spans="1:9" s="3" customFormat="1" hidden="1" x14ac:dyDescent="0.2">
      <c r="A111" s="48" t="s">
        <v>23</v>
      </c>
      <c r="B111" s="50" t="s">
        <v>29</v>
      </c>
      <c r="C111" s="54"/>
      <c r="D111" s="54"/>
      <c r="E111" s="54">
        <f>SUM(C111,D111)</f>
        <v>0</v>
      </c>
      <c r="F111" s="54"/>
      <c r="G111" s="54"/>
      <c r="H111" s="55"/>
      <c r="I111" s="72">
        <f t="shared" si="74"/>
        <v>0</v>
      </c>
    </row>
    <row r="112" spans="1:9" s="3" customFormat="1" hidden="1" x14ac:dyDescent="0.2">
      <c r="A112" s="46" t="s">
        <v>76</v>
      </c>
      <c r="B112" s="51" t="s">
        <v>31</v>
      </c>
      <c r="C112" s="44">
        <f t="shared" ref="C112:H112" si="92">SUM(C113:C115)</f>
        <v>0</v>
      </c>
      <c r="D112" s="44">
        <f t="shared" si="92"/>
        <v>0</v>
      </c>
      <c r="E112" s="44">
        <f t="shared" si="92"/>
        <v>0</v>
      </c>
      <c r="F112" s="44">
        <f t="shared" si="92"/>
        <v>0</v>
      </c>
      <c r="G112" s="44">
        <f t="shared" si="92"/>
        <v>0</v>
      </c>
      <c r="H112" s="45">
        <f t="shared" si="92"/>
        <v>0</v>
      </c>
      <c r="I112" s="72">
        <f t="shared" si="74"/>
        <v>0</v>
      </c>
    </row>
    <row r="113" spans="1:9" s="3" customFormat="1" hidden="1" x14ac:dyDescent="0.2">
      <c r="A113" s="48" t="s">
        <v>20</v>
      </c>
      <c r="B113" s="50" t="s">
        <v>32</v>
      </c>
      <c r="C113" s="54"/>
      <c r="D113" s="54"/>
      <c r="E113" s="54">
        <f>SUM(C113,D113)</f>
        <v>0</v>
      </c>
      <c r="F113" s="54"/>
      <c r="G113" s="54"/>
      <c r="H113" s="55"/>
      <c r="I113" s="72">
        <f t="shared" si="74"/>
        <v>0</v>
      </c>
    </row>
    <row r="114" spans="1:9" s="3" customFormat="1" hidden="1" x14ac:dyDescent="0.2">
      <c r="A114" s="48" t="s">
        <v>21</v>
      </c>
      <c r="B114" s="50" t="s">
        <v>33</v>
      </c>
      <c r="C114" s="54"/>
      <c r="D114" s="54"/>
      <c r="E114" s="54">
        <f>SUM(C114,D114)</f>
        <v>0</v>
      </c>
      <c r="F114" s="54"/>
      <c r="G114" s="54"/>
      <c r="H114" s="55"/>
      <c r="I114" s="72">
        <f t="shared" si="74"/>
        <v>0</v>
      </c>
    </row>
    <row r="115" spans="1:9" s="3" customFormat="1" hidden="1" x14ac:dyDescent="0.2">
      <c r="A115" s="48" t="s">
        <v>23</v>
      </c>
      <c r="B115" s="50" t="s">
        <v>34</v>
      </c>
      <c r="C115" s="54"/>
      <c r="D115" s="54"/>
      <c r="E115" s="54">
        <f>SUM(C115,D115)</f>
        <v>0</v>
      </c>
      <c r="F115" s="54"/>
      <c r="G115" s="54"/>
      <c r="H115" s="55"/>
      <c r="I115" s="72">
        <f t="shared" si="74"/>
        <v>0</v>
      </c>
    </row>
    <row r="116" spans="1:9" s="5" customFormat="1" x14ac:dyDescent="0.2">
      <c r="A116" s="94" t="s">
        <v>69</v>
      </c>
      <c r="B116" s="95"/>
      <c r="C116" s="96">
        <f t="shared" ref="C116:H116" si="93">SUM(C117,C120,C143)</f>
        <v>633.19000000000005</v>
      </c>
      <c r="D116" s="96">
        <f t="shared" si="93"/>
        <v>0</v>
      </c>
      <c r="E116" s="96">
        <f t="shared" si="93"/>
        <v>633.19000000000005</v>
      </c>
      <c r="F116" s="96">
        <f t="shared" si="93"/>
        <v>244.37</v>
      </c>
      <c r="G116" s="96">
        <f t="shared" si="93"/>
        <v>0</v>
      </c>
      <c r="H116" s="97">
        <f t="shared" si="93"/>
        <v>0</v>
      </c>
      <c r="I116" s="99">
        <f t="shared" si="74"/>
        <v>877.56000000000006</v>
      </c>
    </row>
    <row r="117" spans="1:9" s="3" customFormat="1" hidden="1" x14ac:dyDescent="0.2">
      <c r="A117" s="60" t="s">
        <v>36</v>
      </c>
      <c r="B117" s="61">
        <v>20</v>
      </c>
      <c r="C117" s="44">
        <f t="shared" ref="C117:H117" si="94">SUM(C118)</f>
        <v>0</v>
      </c>
      <c r="D117" s="44">
        <f t="shared" si="94"/>
        <v>0</v>
      </c>
      <c r="E117" s="44">
        <f t="shared" si="94"/>
        <v>0</v>
      </c>
      <c r="F117" s="44">
        <f t="shared" si="94"/>
        <v>0</v>
      </c>
      <c r="G117" s="44">
        <f t="shared" si="94"/>
        <v>0</v>
      </c>
      <c r="H117" s="45">
        <f t="shared" si="94"/>
        <v>0</v>
      </c>
      <c r="I117" s="72">
        <f t="shared" si="74"/>
        <v>0</v>
      </c>
    </row>
    <row r="118" spans="1:9" s="3" customFormat="1" hidden="1" x14ac:dyDescent="0.2">
      <c r="A118" s="48" t="s">
        <v>39</v>
      </c>
      <c r="B118" s="138" t="s">
        <v>38</v>
      </c>
      <c r="C118" s="54"/>
      <c r="D118" s="54"/>
      <c r="E118" s="54">
        <f>C118+D118</f>
        <v>0</v>
      </c>
      <c r="F118" s="54"/>
      <c r="G118" s="54"/>
      <c r="H118" s="55"/>
      <c r="I118" s="72">
        <f t="shared" si="74"/>
        <v>0</v>
      </c>
    </row>
    <row r="119" spans="1:9" s="3" customFormat="1" hidden="1" x14ac:dyDescent="0.2">
      <c r="A119" s="48"/>
      <c r="B119" s="49"/>
      <c r="C119" s="54"/>
      <c r="D119" s="54"/>
      <c r="E119" s="54"/>
      <c r="F119" s="54"/>
      <c r="G119" s="54"/>
      <c r="H119" s="55"/>
      <c r="I119" s="72">
        <f t="shared" si="74"/>
        <v>0</v>
      </c>
    </row>
    <row r="120" spans="1:9" s="3" customFormat="1" ht="25.5" x14ac:dyDescent="0.2">
      <c r="A120" s="60" t="s">
        <v>115</v>
      </c>
      <c r="B120" s="62">
        <v>58</v>
      </c>
      <c r="C120" s="44">
        <f t="shared" ref="C120:H120" si="95">SUM(C121,C128,C135)</f>
        <v>633.19000000000005</v>
      </c>
      <c r="D120" s="44">
        <f t="shared" si="95"/>
        <v>0</v>
      </c>
      <c r="E120" s="44">
        <f t="shared" si="95"/>
        <v>633.19000000000005</v>
      </c>
      <c r="F120" s="44">
        <f t="shared" si="95"/>
        <v>244.37</v>
      </c>
      <c r="G120" s="44">
        <f t="shared" si="95"/>
        <v>0</v>
      </c>
      <c r="H120" s="45">
        <f t="shared" si="95"/>
        <v>0</v>
      </c>
      <c r="I120" s="72">
        <f t="shared" si="74"/>
        <v>877.56000000000006</v>
      </c>
    </row>
    <row r="121" spans="1:9" s="3" customFormat="1" x14ac:dyDescent="0.2">
      <c r="A121" s="60" t="s">
        <v>44</v>
      </c>
      <c r="B121" s="63" t="s">
        <v>45</v>
      </c>
      <c r="C121" s="44">
        <f t="shared" ref="C121:H121" si="96">SUM(C125,C126,C127)</f>
        <v>633.19000000000005</v>
      </c>
      <c r="D121" s="44">
        <f t="shared" si="96"/>
        <v>0</v>
      </c>
      <c r="E121" s="44">
        <f t="shared" si="96"/>
        <v>633.19000000000005</v>
      </c>
      <c r="F121" s="44">
        <f t="shared" si="96"/>
        <v>244.37</v>
      </c>
      <c r="G121" s="44">
        <f t="shared" si="96"/>
        <v>0</v>
      </c>
      <c r="H121" s="45">
        <f t="shared" si="96"/>
        <v>0</v>
      </c>
      <c r="I121" s="72">
        <f t="shared" si="74"/>
        <v>877.56000000000006</v>
      </c>
    </row>
    <row r="122" spans="1:9" s="3" customFormat="1" hidden="1" x14ac:dyDescent="0.2">
      <c r="A122" s="64" t="s">
        <v>46</v>
      </c>
      <c r="B122" s="65"/>
      <c r="C122" s="44"/>
      <c r="D122" s="44"/>
      <c r="E122" s="44"/>
      <c r="F122" s="44"/>
      <c r="G122" s="44"/>
      <c r="H122" s="45"/>
      <c r="I122" s="72">
        <f t="shared" si="74"/>
        <v>0</v>
      </c>
    </row>
    <row r="123" spans="1:9" s="3" customFormat="1" x14ac:dyDescent="0.2">
      <c r="A123" s="64" t="s">
        <v>47</v>
      </c>
      <c r="B123" s="65"/>
      <c r="C123" s="44">
        <f t="shared" ref="C123:H123" si="97">C125+C126+C127-C124</f>
        <v>191.19000000000005</v>
      </c>
      <c r="D123" s="44">
        <f t="shared" si="97"/>
        <v>0</v>
      </c>
      <c r="E123" s="44">
        <f t="shared" si="97"/>
        <v>191.19000000000005</v>
      </c>
      <c r="F123" s="44">
        <f t="shared" si="97"/>
        <v>244.37</v>
      </c>
      <c r="G123" s="44">
        <f t="shared" si="97"/>
        <v>0</v>
      </c>
      <c r="H123" s="45">
        <f t="shared" si="97"/>
        <v>0</v>
      </c>
      <c r="I123" s="72">
        <f t="shared" si="74"/>
        <v>435.56000000000006</v>
      </c>
    </row>
    <row r="124" spans="1:9" s="3" customFormat="1" x14ac:dyDescent="0.2">
      <c r="A124" s="64" t="s">
        <v>48</v>
      </c>
      <c r="B124" s="65"/>
      <c r="C124" s="44">
        <v>442</v>
      </c>
      <c r="D124" s="44"/>
      <c r="E124" s="44">
        <f>C124+D124</f>
        <v>442</v>
      </c>
      <c r="F124" s="44"/>
      <c r="G124" s="44"/>
      <c r="H124" s="45"/>
      <c r="I124" s="72">
        <f t="shared" si="74"/>
        <v>442</v>
      </c>
    </row>
    <row r="125" spans="1:9" s="3" customFormat="1" x14ac:dyDescent="0.2">
      <c r="A125" s="37" t="s">
        <v>49</v>
      </c>
      <c r="B125" s="139" t="s">
        <v>50</v>
      </c>
      <c r="C125" s="54">
        <f>ROUND(633.19*0.2,2)</f>
        <v>126.64</v>
      </c>
      <c r="D125" s="54"/>
      <c r="E125" s="54">
        <f>C125+D125</f>
        <v>126.64</v>
      </c>
      <c r="F125" s="54">
        <f>ROUND(244.37*0.2,2)</f>
        <v>48.87</v>
      </c>
      <c r="G125" s="54"/>
      <c r="H125" s="55"/>
      <c r="I125" s="72">
        <f t="shared" si="74"/>
        <v>175.51</v>
      </c>
    </row>
    <row r="126" spans="1:9" s="3" customFormat="1" x14ac:dyDescent="0.2">
      <c r="A126" s="37" t="s">
        <v>51</v>
      </c>
      <c r="B126" s="139" t="s">
        <v>52</v>
      </c>
      <c r="C126" s="54">
        <f>ROUND(633.19*0.8,2)</f>
        <v>506.55</v>
      </c>
      <c r="D126" s="54"/>
      <c r="E126" s="54">
        <f>C126+D126</f>
        <v>506.55</v>
      </c>
      <c r="F126" s="54">
        <f>ROUND(244.37*0.8,2)</f>
        <v>195.5</v>
      </c>
      <c r="G126" s="54"/>
      <c r="H126" s="55"/>
      <c r="I126" s="72">
        <f t="shared" si="74"/>
        <v>702.05</v>
      </c>
    </row>
    <row r="127" spans="1:9" s="3" customFormat="1" hidden="1" x14ac:dyDescent="0.2">
      <c r="A127" s="37" t="s">
        <v>53</v>
      </c>
      <c r="B127" s="140" t="s">
        <v>54</v>
      </c>
      <c r="C127" s="54"/>
      <c r="D127" s="54"/>
      <c r="E127" s="54">
        <f>C127+D127</f>
        <v>0</v>
      </c>
      <c r="F127" s="54"/>
      <c r="G127" s="54"/>
      <c r="H127" s="55"/>
      <c r="I127" s="72">
        <f t="shared" si="74"/>
        <v>0</v>
      </c>
    </row>
    <row r="128" spans="1:9" s="3" customFormat="1" hidden="1" x14ac:dyDescent="0.2">
      <c r="A128" s="60" t="s">
        <v>55</v>
      </c>
      <c r="B128" s="61" t="s">
        <v>56</v>
      </c>
      <c r="C128" s="44">
        <f t="shared" ref="C128:H128" si="98">SUM(C132,C133,C134)</f>
        <v>0</v>
      </c>
      <c r="D128" s="44">
        <f t="shared" si="98"/>
        <v>0</v>
      </c>
      <c r="E128" s="44">
        <f t="shared" si="98"/>
        <v>0</v>
      </c>
      <c r="F128" s="44">
        <f t="shared" si="98"/>
        <v>0</v>
      </c>
      <c r="G128" s="44">
        <f t="shared" si="98"/>
        <v>0</v>
      </c>
      <c r="H128" s="45">
        <f t="shared" si="98"/>
        <v>0</v>
      </c>
      <c r="I128" s="72">
        <f t="shared" si="74"/>
        <v>0</v>
      </c>
    </row>
    <row r="129" spans="1:9" s="3" customFormat="1" hidden="1" x14ac:dyDescent="0.2">
      <c r="A129" s="66" t="s">
        <v>46</v>
      </c>
      <c r="B129" s="61"/>
      <c r="C129" s="44"/>
      <c r="D129" s="44"/>
      <c r="E129" s="44"/>
      <c r="F129" s="44"/>
      <c r="G129" s="44"/>
      <c r="H129" s="45"/>
      <c r="I129" s="72">
        <f t="shared" si="74"/>
        <v>0</v>
      </c>
    </row>
    <row r="130" spans="1:9" s="3" customFormat="1" hidden="1" x14ac:dyDescent="0.2">
      <c r="A130" s="64" t="s">
        <v>47</v>
      </c>
      <c r="B130" s="65"/>
      <c r="C130" s="44">
        <f t="shared" ref="C130:H130" si="99">C132+C133+C134-C131</f>
        <v>0</v>
      </c>
      <c r="D130" s="44">
        <f t="shared" si="99"/>
        <v>0</v>
      </c>
      <c r="E130" s="44">
        <f t="shared" si="99"/>
        <v>0</v>
      </c>
      <c r="F130" s="44">
        <f t="shared" si="99"/>
        <v>0</v>
      </c>
      <c r="G130" s="44">
        <f t="shared" si="99"/>
        <v>0</v>
      </c>
      <c r="H130" s="45">
        <f t="shared" si="99"/>
        <v>0</v>
      </c>
      <c r="I130" s="72">
        <f t="shared" si="74"/>
        <v>0</v>
      </c>
    </row>
    <row r="131" spans="1:9" s="3" customFormat="1" hidden="1" x14ac:dyDescent="0.2">
      <c r="A131" s="64" t="s">
        <v>48</v>
      </c>
      <c r="B131" s="65"/>
      <c r="C131" s="44"/>
      <c r="D131" s="44"/>
      <c r="E131" s="44">
        <f>C131+D131</f>
        <v>0</v>
      </c>
      <c r="F131" s="44"/>
      <c r="G131" s="44"/>
      <c r="H131" s="45"/>
      <c r="I131" s="72">
        <f t="shared" si="74"/>
        <v>0</v>
      </c>
    </row>
    <row r="132" spans="1:9" s="3" customFormat="1" hidden="1" x14ac:dyDescent="0.2">
      <c r="A132" s="37" t="s">
        <v>49</v>
      </c>
      <c r="B132" s="140" t="s">
        <v>57</v>
      </c>
      <c r="C132" s="54"/>
      <c r="D132" s="54"/>
      <c r="E132" s="54">
        <f>C132+D132</f>
        <v>0</v>
      </c>
      <c r="F132" s="54"/>
      <c r="G132" s="54"/>
      <c r="H132" s="55"/>
      <c r="I132" s="72">
        <f t="shared" si="74"/>
        <v>0</v>
      </c>
    </row>
    <row r="133" spans="1:9" s="3" customFormat="1" hidden="1" x14ac:dyDescent="0.2">
      <c r="A133" s="37" t="s">
        <v>51</v>
      </c>
      <c r="B133" s="140" t="s">
        <v>58</v>
      </c>
      <c r="C133" s="54"/>
      <c r="D133" s="54"/>
      <c r="E133" s="54">
        <f>C133+D133</f>
        <v>0</v>
      </c>
      <c r="F133" s="54"/>
      <c r="G133" s="54"/>
      <c r="H133" s="55"/>
      <c r="I133" s="72">
        <f t="shared" si="74"/>
        <v>0</v>
      </c>
    </row>
    <row r="134" spans="1:9" s="3" customFormat="1" hidden="1" x14ac:dyDescent="0.2">
      <c r="A134" s="37" t="s">
        <v>53</v>
      </c>
      <c r="B134" s="140" t="s">
        <v>59</v>
      </c>
      <c r="C134" s="54"/>
      <c r="D134" s="54"/>
      <c r="E134" s="54">
        <f>C134+D134</f>
        <v>0</v>
      </c>
      <c r="F134" s="54"/>
      <c r="G134" s="54"/>
      <c r="H134" s="55"/>
      <c r="I134" s="72">
        <f t="shared" si="74"/>
        <v>0</v>
      </c>
    </row>
    <row r="135" spans="1:9" s="3" customFormat="1" hidden="1" x14ac:dyDescent="0.2">
      <c r="A135" s="60" t="s">
        <v>70</v>
      </c>
      <c r="B135" s="68" t="s">
        <v>60</v>
      </c>
      <c r="C135" s="44">
        <f t="shared" ref="C135:H135" si="100">SUM(C139,C140,C141)</f>
        <v>0</v>
      </c>
      <c r="D135" s="44">
        <f t="shared" si="100"/>
        <v>0</v>
      </c>
      <c r="E135" s="44">
        <f t="shared" si="100"/>
        <v>0</v>
      </c>
      <c r="F135" s="44">
        <f t="shared" si="100"/>
        <v>0</v>
      </c>
      <c r="G135" s="44">
        <f t="shared" si="100"/>
        <v>0</v>
      </c>
      <c r="H135" s="45">
        <f t="shared" si="100"/>
        <v>0</v>
      </c>
      <c r="I135" s="72">
        <f t="shared" si="74"/>
        <v>0</v>
      </c>
    </row>
    <row r="136" spans="1:9" s="3" customFormat="1" hidden="1" x14ac:dyDescent="0.2">
      <c r="A136" s="66" t="s">
        <v>46</v>
      </c>
      <c r="B136" s="68"/>
      <c r="C136" s="44"/>
      <c r="D136" s="44"/>
      <c r="E136" s="44"/>
      <c r="F136" s="44"/>
      <c r="G136" s="44"/>
      <c r="H136" s="45"/>
      <c r="I136" s="72">
        <f t="shared" si="74"/>
        <v>0</v>
      </c>
    </row>
    <row r="137" spans="1:9" s="3" customFormat="1" hidden="1" x14ac:dyDescent="0.2">
      <c r="A137" s="64" t="s">
        <v>47</v>
      </c>
      <c r="B137" s="65"/>
      <c r="C137" s="44">
        <f t="shared" ref="C137:H137" si="101">C139+C140+C141-C138</f>
        <v>0</v>
      </c>
      <c r="D137" s="44">
        <f t="shared" si="101"/>
        <v>0</v>
      </c>
      <c r="E137" s="44">
        <f t="shared" si="101"/>
        <v>0</v>
      </c>
      <c r="F137" s="44">
        <f t="shared" si="101"/>
        <v>0</v>
      </c>
      <c r="G137" s="44">
        <f t="shared" si="101"/>
        <v>0</v>
      </c>
      <c r="H137" s="45">
        <f t="shared" si="101"/>
        <v>0</v>
      </c>
      <c r="I137" s="72">
        <f t="shared" si="74"/>
        <v>0</v>
      </c>
    </row>
    <row r="138" spans="1:9" s="3" customFormat="1" hidden="1" x14ac:dyDescent="0.2">
      <c r="A138" s="64" t="s">
        <v>48</v>
      </c>
      <c r="B138" s="65"/>
      <c r="C138" s="44"/>
      <c r="D138" s="44"/>
      <c r="E138" s="44"/>
      <c r="F138" s="44"/>
      <c r="G138" s="44"/>
      <c r="H138" s="45"/>
      <c r="I138" s="72">
        <f t="shared" si="74"/>
        <v>0</v>
      </c>
    </row>
    <row r="139" spans="1:9" s="3" customFormat="1" hidden="1" x14ac:dyDescent="0.2">
      <c r="A139" s="37" t="s">
        <v>49</v>
      </c>
      <c r="B139" s="140" t="s">
        <v>61</v>
      </c>
      <c r="C139" s="54"/>
      <c r="D139" s="54"/>
      <c r="E139" s="54">
        <f>C139+D139</f>
        <v>0</v>
      </c>
      <c r="F139" s="54"/>
      <c r="G139" s="54"/>
      <c r="H139" s="55"/>
      <c r="I139" s="72">
        <f t="shared" si="74"/>
        <v>0</v>
      </c>
    </row>
    <row r="140" spans="1:9" s="3" customFormat="1" hidden="1" x14ac:dyDescent="0.2">
      <c r="A140" s="37" t="s">
        <v>51</v>
      </c>
      <c r="B140" s="140" t="s">
        <v>62</v>
      </c>
      <c r="C140" s="54"/>
      <c r="D140" s="54"/>
      <c r="E140" s="54">
        <f>C140+D140</f>
        <v>0</v>
      </c>
      <c r="F140" s="54"/>
      <c r="G140" s="54"/>
      <c r="H140" s="55"/>
      <c r="I140" s="72">
        <f t="shared" si="74"/>
        <v>0</v>
      </c>
    </row>
    <row r="141" spans="1:9" s="3" customFormat="1" hidden="1" x14ac:dyDescent="0.2">
      <c r="A141" s="37" t="s">
        <v>53</v>
      </c>
      <c r="B141" s="140" t="s">
        <v>63</v>
      </c>
      <c r="C141" s="54"/>
      <c r="D141" s="54"/>
      <c r="E141" s="54">
        <f>C141+D141</f>
        <v>0</v>
      </c>
      <c r="F141" s="54"/>
      <c r="G141" s="54"/>
      <c r="H141" s="55"/>
      <c r="I141" s="72">
        <f t="shared" si="74"/>
        <v>0</v>
      </c>
    </row>
    <row r="142" spans="1:9" s="3" customFormat="1" hidden="1" x14ac:dyDescent="0.2">
      <c r="A142" s="69"/>
      <c r="B142" s="53"/>
      <c r="C142" s="54"/>
      <c r="D142" s="54"/>
      <c r="E142" s="54"/>
      <c r="F142" s="54"/>
      <c r="G142" s="54"/>
      <c r="H142" s="55"/>
      <c r="I142" s="72">
        <f t="shared" ref="I142:I195" si="102">SUM(E142:H142)</f>
        <v>0</v>
      </c>
    </row>
    <row r="143" spans="1:9" s="3" customFormat="1" hidden="1" x14ac:dyDescent="0.2">
      <c r="A143" s="46" t="s">
        <v>64</v>
      </c>
      <c r="B143" s="68" t="s">
        <v>65</v>
      </c>
      <c r="C143" s="44"/>
      <c r="D143" s="44"/>
      <c r="E143" s="44">
        <f>C143+D143</f>
        <v>0</v>
      </c>
      <c r="F143" s="44"/>
      <c r="G143" s="44"/>
      <c r="H143" s="45"/>
      <c r="I143" s="72">
        <f t="shared" si="102"/>
        <v>0</v>
      </c>
    </row>
    <row r="144" spans="1:9" s="3" customFormat="1" hidden="1" x14ac:dyDescent="0.2">
      <c r="A144" s="69"/>
      <c r="B144" s="53"/>
      <c r="C144" s="54"/>
      <c r="D144" s="54"/>
      <c r="E144" s="54"/>
      <c r="F144" s="54"/>
      <c r="G144" s="54"/>
      <c r="H144" s="55"/>
      <c r="I144" s="72">
        <f t="shared" si="102"/>
        <v>0</v>
      </c>
    </row>
    <row r="145" spans="1:9" s="3" customFormat="1" hidden="1" x14ac:dyDescent="0.2">
      <c r="A145" s="46" t="s">
        <v>66</v>
      </c>
      <c r="B145" s="68"/>
      <c r="C145" s="44">
        <f t="shared" ref="C145:H145" si="103">C98-C116</f>
        <v>0</v>
      </c>
      <c r="D145" s="44">
        <f t="shared" si="103"/>
        <v>0</v>
      </c>
      <c r="E145" s="44">
        <f t="shared" si="103"/>
        <v>0</v>
      </c>
      <c r="F145" s="44">
        <f t="shared" si="103"/>
        <v>0</v>
      </c>
      <c r="G145" s="44">
        <f t="shared" si="103"/>
        <v>0</v>
      </c>
      <c r="H145" s="45">
        <f t="shared" si="103"/>
        <v>0</v>
      </c>
      <c r="I145" s="72">
        <f t="shared" si="102"/>
        <v>0</v>
      </c>
    </row>
    <row r="146" spans="1:9" s="3" customFormat="1" hidden="1" x14ac:dyDescent="0.2">
      <c r="A146" s="52"/>
      <c r="B146" s="53"/>
      <c r="C146" s="54"/>
      <c r="D146" s="54"/>
      <c r="E146" s="54"/>
      <c r="F146" s="54"/>
      <c r="G146" s="54"/>
      <c r="H146" s="55"/>
      <c r="I146" s="72">
        <f t="shared" si="102"/>
        <v>0</v>
      </c>
    </row>
    <row r="147" spans="1:9" s="4" customFormat="1" ht="63.75" x14ac:dyDescent="0.2">
      <c r="A147" s="116" t="s">
        <v>114</v>
      </c>
      <c r="B147" s="87"/>
      <c r="C147" s="88">
        <f t="shared" ref="C147:H147" si="104">C148</f>
        <v>243</v>
      </c>
      <c r="D147" s="88">
        <f t="shared" si="104"/>
        <v>0</v>
      </c>
      <c r="E147" s="88">
        <f t="shared" si="104"/>
        <v>243</v>
      </c>
      <c r="F147" s="88">
        <f t="shared" si="104"/>
        <v>0</v>
      </c>
      <c r="G147" s="88">
        <f t="shared" si="104"/>
        <v>0</v>
      </c>
      <c r="H147" s="89">
        <f t="shared" si="104"/>
        <v>0</v>
      </c>
      <c r="I147" s="98">
        <f t="shared" si="102"/>
        <v>243</v>
      </c>
    </row>
    <row r="148" spans="1:9" s="5" customFormat="1" x14ac:dyDescent="0.2">
      <c r="A148" s="90" t="s">
        <v>72</v>
      </c>
      <c r="B148" s="91"/>
      <c r="C148" s="92">
        <f t="shared" ref="C148:H148" si="105">SUM(C149,C150,C151,C152)</f>
        <v>243</v>
      </c>
      <c r="D148" s="92">
        <f t="shared" si="105"/>
        <v>0</v>
      </c>
      <c r="E148" s="92">
        <f t="shared" si="105"/>
        <v>243</v>
      </c>
      <c r="F148" s="92">
        <f t="shared" si="105"/>
        <v>0</v>
      </c>
      <c r="G148" s="92">
        <f t="shared" si="105"/>
        <v>0</v>
      </c>
      <c r="H148" s="93">
        <f t="shared" si="105"/>
        <v>0</v>
      </c>
      <c r="I148" s="99">
        <f t="shared" si="102"/>
        <v>243</v>
      </c>
    </row>
    <row r="149" spans="1:9" s="3" customFormat="1" x14ac:dyDescent="0.2">
      <c r="A149" s="37" t="s">
        <v>13</v>
      </c>
      <c r="B149" s="38"/>
      <c r="C149" s="54">
        <v>2.4</v>
      </c>
      <c r="D149" s="54"/>
      <c r="E149" s="54">
        <f t="shared" ref="E149:E151" si="106">SUM(C149,D149)</f>
        <v>2.4</v>
      </c>
      <c r="F149" s="54"/>
      <c r="G149" s="54"/>
      <c r="H149" s="55"/>
      <c r="I149" s="72">
        <f t="shared" si="102"/>
        <v>2.4</v>
      </c>
    </row>
    <row r="150" spans="1:9" s="3" customFormat="1" hidden="1" x14ac:dyDescent="0.2">
      <c r="A150" s="37" t="s">
        <v>14</v>
      </c>
      <c r="B150" s="41"/>
      <c r="C150" s="54"/>
      <c r="D150" s="54"/>
      <c r="E150" s="54">
        <f t="shared" si="106"/>
        <v>0</v>
      </c>
      <c r="F150" s="54"/>
      <c r="G150" s="54"/>
      <c r="H150" s="55"/>
      <c r="I150" s="72">
        <f t="shared" si="102"/>
        <v>0</v>
      </c>
    </row>
    <row r="151" spans="1:9" s="3" customFormat="1" ht="38.25" x14ac:dyDescent="0.2">
      <c r="A151" s="37" t="s">
        <v>15</v>
      </c>
      <c r="B151" s="38">
        <v>42029303</v>
      </c>
      <c r="C151" s="54">
        <f>243-C149-C154</f>
        <v>46.2</v>
      </c>
      <c r="D151" s="54"/>
      <c r="E151" s="54">
        <f t="shared" si="106"/>
        <v>46.2</v>
      </c>
      <c r="F151" s="54"/>
      <c r="G151" s="54"/>
      <c r="H151" s="55"/>
      <c r="I151" s="72">
        <f t="shared" si="102"/>
        <v>46.2</v>
      </c>
    </row>
    <row r="152" spans="1:9" s="3" customFormat="1" ht="25.5" x14ac:dyDescent="0.2">
      <c r="A152" s="42" t="s">
        <v>16</v>
      </c>
      <c r="B152" s="43" t="s">
        <v>116</v>
      </c>
      <c r="C152" s="44">
        <f t="shared" ref="C152:H152" si="107">SUM(C153,C157,C161)</f>
        <v>194.4</v>
      </c>
      <c r="D152" s="44">
        <f t="shared" si="107"/>
        <v>0</v>
      </c>
      <c r="E152" s="44">
        <f t="shared" si="107"/>
        <v>194.4</v>
      </c>
      <c r="F152" s="44">
        <f t="shared" si="107"/>
        <v>0</v>
      </c>
      <c r="G152" s="44">
        <f t="shared" si="107"/>
        <v>0</v>
      </c>
      <c r="H152" s="45">
        <f t="shared" si="107"/>
        <v>0</v>
      </c>
      <c r="I152" s="72">
        <f t="shared" si="102"/>
        <v>194.4</v>
      </c>
    </row>
    <row r="153" spans="1:9" s="3" customFormat="1" x14ac:dyDescent="0.2">
      <c r="A153" s="46" t="s">
        <v>18</v>
      </c>
      <c r="B153" s="47" t="s">
        <v>17</v>
      </c>
      <c r="C153" s="44">
        <f t="shared" ref="C153:H153" si="108">SUM(C154:C156)</f>
        <v>194.4</v>
      </c>
      <c r="D153" s="44">
        <f t="shared" si="108"/>
        <v>0</v>
      </c>
      <c r="E153" s="44">
        <f t="shared" si="108"/>
        <v>194.4</v>
      </c>
      <c r="F153" s="44">
        <f t="shared" si="108"/>
        <v>0</v>
      </c>
      <c r="G153" s="44">
        <f t="shared" si="108"/>
        <v>0</v>
      </c>
      <c r="H153" s="45">
        <f t="shared" si="108"/>
        <v>0</v>
      </c>
      <c r="I153" s="72">
        <f t="shared" si="102"/>
        <v>194.4</v>
      </c>
    </row>
    <row r="154" spans="1:9" s="3" customFormat="1" x14ac:dyDescent="0.2">
      <c r="A154" s="48" t="s">
        <v>20</v>
      </c>
      <c r="B154" s="49" t="s">
        <v>19</v>
      </c>
      <c r="C154" s="54">
        <f>ROUND(243*0.8,1)</f>
        <v>194.4</v>
      </c>
      <c r="D154" s="54"/>
      <c r="E154" s="54">
        <f t="shared" ref="E154:E156" si="109">SUM(C154,D154)</f>
        <v>194.4</v>
      </c>
      <c r="F154" s="54"/>
      <c r="G154" s="54"/>
      <c r="H154" s="55"/>
      <c r="I154" s="72">
        <f t="shared" si="102"/>
        <v>194.4</v>
      </c>
    </row>
    <row r="155" spans="1:9" s="3" customFormat="1" hidden="1" x14ac:dyDescent="0.2">
      <c r="A155" s="48" t="s">
        <v>21</v>
      </c>
      <c r="B155" s="50" t="s">
        <v>22</v>
      </c>
      <c r="C155" s="54"/>
      <c r="D155" s="54"/>
      <c r="E155" s="54">
        <f t="shared" si="109"/>
        <v>0</v>
      </c>
      <c r="F155" s="54"/>
      <c r="G155" s="54"/>
      <c r="H155" s="55"/>
      <c r="I155" s="72">
        <f t="shared" si="102"/>
        <v>0</v>
      </c>
    </row>
    <row r="156" spans="1:9" s="3" customFormat="1" hidden="1" x14ac:dyDescent="0.2">
      <c r="A156" s="48" t="s">
        <v>23</v>
      </c>
      <c r="B156" s="50" t="s">
        <v>24</v>
      </c>
      <c r="C156" s="54"/>
      <c r="D156" s="54"/>
      <c r="E156" s="54">
        <f t="shared" si="109"/>
        <v>0</v>
      </c>
      <c r="F156" s="54"/>
      <c r="G156" s="54"/>
      <c r="H156" s="55"/>
      <c r="I156" s="72">
        <f t="shared" si="102"/>
        <v>0</v>
      </c>
    </row>
    <row r="157" spans="1:9" s="3" customFormat="1" hidden="1" x14ac:dyDescent="0.2">
      <c r="A157" s="46" t="s">
        <v>25</v>
      </c>
      <c r="B157" s="51" t="s">
        <v>26</v>
      </c>
      <c r="C157" s="44">
        <f t="shared" ref="C157:H157" si="110">SUM(C158:C160)</f>
        <v>0</v>
      </c>
      <c r="D157" s="44">
        <f t="shared" si="110"/>
        <v>0</v>
      </c>
      <c r="E157" s="44">
        <f t="shared" si="110"/>
        <v>0</v>
      </c>
      <c r="F157" s="44">
        <f t="shared" si="110"/>
        <v>0</v>
      </c>
      <c r="G157" s="44">
        <f t="shared" si="110"/>
        <v>0</v>
      </c>
      <c r="H157" s="45">
        <f t="shared" si="110"/>
        <v>0</v>
      </c>
      <c r="I157" s="72">
        <f t="shared" si="102"/>
        <v>0</v>
      </c>
    </row>
    <row r="158" spans="1:9" s="3" customFormat="1" hidden="1" x14ac:dyDescent="0.2">
      <c r="A158" s="48" t="s">
        <v>20</v>
      </c>
      <c r="B158" s="50" t="s">
        <v>27</v>
      </c>
      <c r="C158" s="54"/>
      <c r="D158" s="54"/>
      <c r="E158" s="54">
        <f t="shared" ref="E158:E160" si="111">SUM(C158,D158)</f>
        <v>0</v>
      </c>
      <c r="F158" s="54"/>
      <c r="G158" s="54"/>
      <c r="H158" s="55"/>
      <c r="I158" s="72">
        <f t="shared" si="102"/>
        <v>0</v>
      </c>
    </row>
    <row r="159" spans="1:9" s="3" customFormat="1" hidden="1" x14ac:dyDescent="0.2">
      <c r="A159" s="48" t="s">
        <v>21</v>
      </c>
      <c r="B159" s="50" t="s">
        <v>28</v>
      </c>
      <c r="C159" s="54"/>
      <c r="D159" s="54"/>
      <c r="E159" s="54">
        <f t="shared" si="111"/>
        <v>0</v>
      </c>
      <c r="F159" s="54"/>
      <c r="G159" s="54"/>
      <c r="H159" s="55"/>
      <c r="I159" s="72">
        <f t="shared" si="102"/>
        <v>0</v>
      </c>
    </row>
    <row r="160" spans="1:9" s="3" customFormat="1" hidden="1" x14ac:dyDescent="0.2">
      <c r="A160" s="48" t="s">
        <v>23</v>
      </c>
      <c r="B160" s="50" t="s">
        <v>29</v>
      </c>
      <c r="C160" s="54"/>
      <c r="D160" s="54"/>
      <c r="E160" s="54">
        <f t="shared" si="111"/>
        <v>0</v>
      </c>
      <c r="F160" s="54"/>
      <c r="G160" s="54"/>
      <c r="H160" s="55"/>
      <c r="I160" s="72">
        <f t="shared" si="102"/>
        <v>0</v>
      </c>
    </row>
    <row r="161" spans="1:9" s="3" customFormat="1" hidden="1" x14ac:dyDescent="0.2">
      <c r="A161" s="46" t="s">
        <v>76</v>
      </c>
      <c r="B161" s="51" t="s">
        <v>31</v>
      </c>
      <c r="C161" s="44">
        <f t="shared" ref="C161:H161" si="112">SUM(C162:C164)</f>
        <v>0</v>
      </c>
      <c r="D161" s="44">
        <f t="shared" si="112"/>
        <v>0</v>
      </c>
      <c r="E161" s="44">
        <f t="shared" si="112"/>
        <v>0</v>
      </c>
      <c r="F161" s="44">
        <f t="shared" si="112"/>
        <v>0</v>
      </c>
      <c r="G161" s="44">
        <f t="shared" si="112"/>
        <v>0</v>
      </c>
      <c r="H161" s="45">
        <f t="shared" si="112"/>
        <v>0</v>
      </c>
      <c r="I161" s="72">
        <f t="shared" si="102"/>
        <v>0</v>
      </c>
    </row>
    <row r="162" spans="1:9" s="3" customFormat="1" hidden="1" x14ac:dyDescent="0.2">
      <c r="A162" s="48" t="s">
        <v>20</v>
      </c>
      <c r="B162" s="50" t="s">
        <v>32</v>
      </c>
      <c r="C162" s="54"/>
      <c r="D162" s="54"/>
      <c r="E162" s="54">
        <f t="shared" ref="E162:E164" si="113">SUM(C162,D162)</f>
        <v>0</v>
      </c>
      <c r="F162" s="54"/>
      <c r="G162" s="54"/>
      <c r="H162" s="55"/>
      <c r="I162" s="72">
        <f t="shared" si="102"/>
        <v>0</v>
      </c>
    </row>
    <row r="163" spans="1:9" s="3" customFormat="1" hidden="1" x14ac:dyDescent="0.2">
      <c r="A163" s="48" t="s">
        <v>21</v>
      </c>
      <c r="B163" s="50" t="s">
        <v>33</v>
      </c>
      <c r="C163" s="54"/>
      <c r="D163" s="54"/>
      <c r="E163" s="54">
        <f t="shared" si="113"/>
        <v>0</v>
      </c>
      <c r="F163" s="54"/>
      <c r="G163" s="54"/>
      <c r="H163" s="55"/>
      <c r="I163" s="72">
        <f t="shared" si="102"/>
        <v>0</v>
      </c>
    </row>
    <row r="164" spans="1:9" s="3" customFormat="1" hidden="1" x14ac:dyDescent="0.2">
      <c r="A164" s="48" t="s">
        <v>23</v>
      </c>
      <c r="B164" s="50" t="s">
        <v>34</v>
      </c>
      <c r="C164" s="54"/>
      <c r="D164" s="54"/>
      <c r="E164" s="54">
        <f t="shared" si="113"/>
        <v>0</v>
      </c>
      <c r="F164" s="54"/>
      <c r="G164" s="54"/>
      <c r="H164" s="55"/>
      <c r="I164" s="72">
        <f t="shared" si="102"/>
        <v>0</v>
      </c>
    </row>
    <row r="165" spans="1:9" s="5" customFormat="1" x14ac:dyDescent="0.2">
      <c r="A165" s="94" t="s">
        <v>69</v>
      </c>
      <c r="B165" s="95"/>
      <c r="C165" s="96">
        <f t="shared" ref="C165:H165" si="114">SUM(C166,C169,C192)</f>
        <v>243</v>
      </c>
      <c r="D165" s="96">
        <f t="shared" si="114"/>
        <v>0</v>
      </c>
      <c r="E165" s="96">
        <f t="shared" si="114"/>
        <v>243</v>
      </c>
      <c r="F165" s="96">
        <f t="shared" si="114"/>
        <v>0</v>
      </c>
      <c r="G165" s="96">
        <f t="shared" si="114"/>
        <v>0</v>
      </c>
      <c r="H165" s="97">
        <f t="shared" si="114"/>
        <v>0</v>
      </c>
      <c r="I165" s="99">
        <f t="shared" si="102"/>
        <v>243</v>
      </c>
    </row>
    <row r="166" spans="1:9" s="3" customFormat="1" hidden="1" x14ac:dyDescent="0.2">
      <c r="A166" s="60" t="s">
        <v>36</v>
      </c>
      <c r="B166" s="61">
        <v>20</v>
      </c>
      <c r="C166" s="44">
        <f t="shared" ref="C166:H166" si="115">SUM(C167)</f>
        <v>0</v>
      </c>
      <c r="D166" s="44">
        <f t="shared" si="115"/>
        <v>0</v>
      </c>
      <c r="E166" s="44">
        <f t="shared" si="115"/>
        <v>0</v>
      </c>
      <c r="F166" s="44">
        <f t="shared" si="115"/>
        <v>0</v>
      </c>
      <c r="G166" s="44">
        <f t="shared" si="115"/>
        <v>0</v>
      </c>
      <c r="H166" s="45">
        <f t="shared" si="115"/>
        <v>0</v>
      </c>
      <c r="I166" s="72">
        <f t="shared" si="102"/>
        <v>0</v>
      </c>
    </row>
    <row r="167" spans="1:9" s="3" customFormat="1" hidden="1" x14ac:dyDescent="0.2">
      <c r="A167" s="48" t="s">
        <v>39</v>
      </c>
      <c r="B167" s="138" t="s">
        <v>38</v>
      </c>
      <c r="C167" s="54"/>
      <c r="D167" s="54"/>
      <c r="E167" s="54">
        <f>C167+D167</f>
        <v>0</v>
      </c>
      <c r="F167" s="54"/>
      <c r="G167" s="54"/>
      <c r="H167" s="55"/>
      <c r="I167" s="72">
        <f t="shared" si="102"/>
        <v>0</v>
      </c>
    </row>
    <row r="168" spans="1:9" s="3" customFormat="1" hidden="1" x14ac:dyDescent="0.2">
      <c r="A168" s="48"/>
      <c r="B168" s="49"/>
      <c r="C168" s="54"/>
      <c r="D168" s="54"/>
      <c r="E168" s="54"/>
      <c r="F168" s="54"/>
      <c r="G168" s="54"/>
      <c r="H168" s="55"/>
      <c r="I168" s="72">
        <f t="shared" si="102"/>
        <v>0</v>
      </c>
    </row>
    <row r="169" spans="1:9" s="3" customFormat="1" ht="25.5" x14ac:dyDescent="0.2">
      <c r="A169" s="60" t="s">
        <v>115</v>
      </c>
      <c r="B169" s="62">
        <v>58</v>
      </c>
      <c r="C169" s="44">
        <f t="shared" ref="C169:H169" si="116">SUM(C170,C177,C184)</f>
        <v>243</v>
      </c>
      <c r="D169" s="44">
        <f t="shared" si="116"/>
        <v>0</v>
      </c>
      <c r="E169" s="44">
        <f t="shared" si="116"/>
        <v>243</v>
      </c>
      <c r="F169" s="44">
        <f t="shared" si="116"/>
        <v>0</v>
      </c>
      <c r="G169" s="44">
        <f t="shared" si="116"/>
        <v>0</v>
      </c>
      <c r="H169" s="45">
        <f t="shared" si="116"/>
        <v>0</v>
      </c>
      <c r="I169" s="72">
        <f t="shared" si="102"/>
        <v>243</v>
      </c>
    </row>
    <row r="170" spans="1:9" s="3" customFormat="1" x14ac:dyDescent="0.2">
      <c r="A170" s="60" t="s">
        <v>44</v>
      </c>
      <c r="B170" s="63" t="s">
        <v>45</v>
      </c>
      <c r="C170" s="44">
        <f t="shared" ref="C170:H170" si="117">SUM(C174,C175,C176)</f>
        <v>243</v>
      </c>
      <c r="D170" s="44">
        <f t="shared" si="117"/>
        <v>0</v>
      </c>
      <c r="E170" s="44">
        <f t="shared" si="117"/>
        <v>243</v>
      </c>
      <c r="F170" s="44">
        <f t="shared" si="117"/>
        <v>0</v>
      </c>
      <c r="G170" s="44">
        <f t="shared" si="117"/>
        <v>0</v>
      </c>
      <c r="H170" s="45">
        <f t="shared" si="117"/>
        <v>0</v>
      </c>
      <c r="I170" s="72">
        <f t="shared" si="102"/>
        <v>243</v>
      </c>
    </row>
    <row r="171" spans="1:9" s="3" customFormat="1" hidden="1" x14ac:dyDescent="0.2">
      <c r="A171" s="64" t="s">
        <v>46</v>
      </c>
      <c r="B171" s="65"/>
      <c r="C171" s="44"/>
      <c r="D171" s="44"/>
      <c r="E171" s="44"/>
      <c r="F171" s="44"/>
      <c r="G171" s="44"/>
      <c r="H171" s="45"/>
      <c r="I171" s="72">
        <f t="shared" si="102"/>
        <v>0</v>
      </c>
    </row>
    <row r="172" spans="1:9" s="3" customFormat="1" x14ac:dyDescent="0.2">
      <c r="A172" s="64" t="s">
        <v>47</v>
      </c>
      <c r="B172" s="65"/>
      <c r="C172" s="44">
        <f t="shared" ref="C172:H172" si="118">C174+C175+C176-C173</f>
        <v>223</v>
      </c>
      <c r="D172" s="44">
        <f t="shared" si="118"/>
        <v>0</v>
      </c>
      <c r="E172" s="44">
        <f t="shared" si="118"/>
        <v>223</v>
      </c>
      <c r="F172" s="44">
        <f t="shared" si="118"/>
        <v>0</v>
      </c>
      <c r="G172" s="44">
        <f t="shared" si="118"/>
        <v>0</v>
      </c>
      <c r="H172" s="45">
        <f t="shared" si="118"/>
        <v>0</v>
      </c>
      <c r="I172" s="72">
        <f t="shared" si="102"/>
        <v>223</v>
      </c>
    </row>
    <row r="173" spans="1:9" s="3" customFormat="1" x14ac:dyDescent="0.2">
      <c r="A173" s="64" t="s">
        <v>48</v>
      </c>
      <c r="B173" s="65"/>
      <c r="C173" s="44">
        <v>20</v>
      </c>
      <c r="D173" s="44"/>
      <c r="E173" s="44">
        <f>C173+D173</f>
        <v>20</v>
      </c>
      <c r="F173" s="44"/>
      <c r="G173" s="44"/>
      <c r="H173" s="45"/>
      <c r="I173" s="72">
        <f t="shared" si="102"/>
        <v>20</v>
      </c>
    </row>
    <row r="174" spans="1:9" s="3" customFormat="1" x14ac:dyDescent="0.2">
      <c r="A174" s="37" t="s">
        <v>49</v>
      </c>
      <c r="B174" s="139" t="s">
        <v>50</v>
      </c>
      <c r="C174" s="54">
        <f>ROUND(243*0.2,1)</f>
        <v>48.6</v>
      </c>
      <c r="D174" s="54"/>
      <c r="E174" s="54">
        <f>C174+D174</f>
        <v>48.6</v>
      </c>
      <c r="F174" s="54"/>
      <c r="G174" s="54"/>
      <c r="H174" s="55"/>
      <c r="I174" s="72">
        <f t="shared" si="102"/>
        <v>48.6</v>
      </c>
    </row>
    <row r="175" spans="1:9" s="3" customFormat="1" x14ac:dyDescent="0.2">
      <c r="A175" s="37" t="s">
        <v>51</v>
      </c>
      <c r="B175" s="139" t="s">
        <v>52</v>
      </c>
      <c r="C175" s="54">
        <f>ROUND(243*0.8,1)</f>
        <v>194.4</v>
      </c>
      <c r="D175" s="54"/>
      <c r="E175" s="54">
        <f t="shared" ref="E175:E176" si="119">C175+D175</f>
        <v>194.4</v>
      </c>
      <c r="F175" s="54"/>
      <c r="G175" s="54"/>
      <c r="H175" s="55"/>
      <c r="I175" s="72">
        <f t="shared" si="102"/>
        <v>194.4</v>
      </c>
    </row>
    <row r="176" spans="1:9" s="3" customFormat="1" hidden="1" x14ac:dyDescent="0.2">
      <c r="A176" s="37" t="s">
        <v>53</v>
      </c>
      <c r="B176" s="140" t="s">
        <v>54</v>
      </c>
      <c r="C176" s="54"/>
      <c r="D176" s="54"/>
      <c r="E176" s="54">
        <f t="shared" si="119"/>
        <v>0</v>
      </c>
      <c r="F176" s="54"/>
      <c r="G176" s="54"/>
      <c r="H176" s="55"/>
      <c r="I176" s="72">
        <f t="shared" si="102"/>
        <v>0</v>
      </c>
    </row>
    <row r="177" spans="1:9" s="3" customFormat="1" hidden="1" x14ac:dyDescent="0.2">
      <c r="A177" s="60" t="s">
        <v>55</v>
      </c>
      <c r="B177" s="61" t="s">
        <v>56</v>
      </c>
      <c r="C177" s="44">
        <f t="shared" ref="C177:H177" si="120">SUM(C181,C182,C183)</f>
        <v>0</v>
      </c>
      <c r="D177" s="44">
        <f t="shared" si="120"/>
        <v>0</v>
      </c>
      <c r="E177" s="44">
        <f t="shared" si="120"/>
        <v>0</v>
      </c>
      <c r="F177" s="44">
        <f t="shared" si="120"/>
        <v>0</v>
      </c>
      <c r="G177" s="44">
        <f t="shared" si="120"/>
        <v>0</v>
      </c>
      <c r="H177" s="45">
        <f t="shared" si="120"/>
        <v>0</v>
      </c>
      <c r="I177" s="72">
        <f t="shared" si="102"/>
        <v>0</v>
      </c>
    </row>
    <row r="178" spans="1:9" s="3" customFormat="1" hidden="1" x14ac:dyDescent="0.2">
      <c r="A178" s="66" t="s">
        <v>46</v>
      </c>
      <c r="B178" s="61"/>
      <c r="C178" s="44"/>
      <c r="D178" s="44"/>
      <c r="E178" s="44"/>
      <c r="F178" s="44"/>
      <c r="G178" s="44"/>
      <c r="H178" s="45"/>
      <c r="I178" s="72">
        <f t="shared" si="102"/>
        <v>0</v>
      </c>
    </row>
    <row r="179" spans="1:9" s="3" customFormat="1" hidden="1" x14ac:dyDescent="0.2">
      <c r="A179" s="64" t="s">
        <v>47</v>
      </c>
      <c r="B179" s="65"/>
      <c r="C179" s="44">
        <f t="shared" ref="C179:H179" si="121">C181+C182+C183-C180</f>
        <v>0</v>
      </c>
      <c r="D179" s="44">
        <f t="shared" si="121"/>
        <v>0</v>
      </c>
      <c r="E179" s="44">
        <f t="shared" si="121"/>
        <v>0</v>
      </c>
      <c r="F179" s="44">
        <f t="shared" si="121"/>
        <v>0</v>
      </c>
      <c r="G179" s="44">
        <f t="shared" si="121"/>
        <v>0</v>
      </c>
      <c r="H179" s="45">
        <f t="shared" si="121"/>
        <v>0</v>
      </c>
      <c r="I179" s="72">
        <f t="shared" si="102"/>
        <v>0</v>
      </c>
    </row>
    <row r="180" spans="1:9" s="3" customFormat="1" hidden="1" x14ac:dyDescent="0.2">
      <c r="A180" s="64" t="s">
        <v>48</v>
      </c>
      <c r="B180" s="65"/>
      <c r="C180" s="44"/>
      <c r="D180" s="44"/>
      <c r="E180" s="44">
        <f t="shared" ref="E180:E183" si="122">C180+D180</f>
        <v>0</v>
      </c>
      <c r="F180" s="44"/>
      <c r="G180" s="44"/>
      <c r="H180" s="45"/>
      <c r="I180" s="72">
        <f t="shared" si="102"/>
        <v>0</v>
      </c>
    </row>
    <row r="181" spans="1:9" s="3" customFormat="1" hidden="1" x14ac:dyDescent="0.2">
      <c r="A181" s="37" t="s">
        <v>49</v>
      </c>
      <c r="B181" s="140" t="s">
        <v>57</v>
      </c>
      <c r="C181" s="54"/>
      <c r="D181" s="54"/>
      <c r="E181" s="54">
        <f t="shared" si="122"/>
        <v>0</v>
      </c>
      <c r="F181" s="54"/>
      <c r="G181" s="54"/>
      <c r="H181" s="55"/>
      <c r="I181" s="72">
        <f t="shared" si="102"/>
        <v>0</v>
      </c>
    </row>
    <row r="182" spans="1:9" s="3" customFormat="1" hidden="1" x14ac:dyDescent="0.2">
      <c r="A182" s="37" t="s">
        <v>51</v>
      </c>
      <c r="B182" s="140" t="s">
        <v>58</v>
      </c>
      <c r="C182" s="54"/>
      <c r="D182" s="54"/>
      <c r="E182" s="54">
        <f t="shared" si="122"/>
        <v>0</v>
      </c>
      <c r="F182" s="54"/>
      <c r="G182" s="54"/>
      <c r="H182" s="55"/>
      <c r="I182" s="72">
        <f t="shared" si="102"/>
        <v>0</v>
      </c>
    </row>
    <row r="183" spans="1:9" s="3" customFormat="1" hidden="1" x14ac:dyDescent="0.2">
      <c r="A183" s="37" t="s">
        <v>53</v>
      </c>
      <c r="B183" s="140" t="s">
        <v>59</v>
      </c>
      <c r="C183" s="54"/>
      <c r="D183" s="54"/>
      <c r="E183" s="54">
        <f t="shared" si="122"/>
        <v>0</v>
      </c>
      <c r="F183" s="54"/>
      <c r="G183" s="54"/>
      <c r="H183" s="55"/>
      <c r="I183" s="72">
        <f t="shared" si="102"/>
        <v>0</v>
      </c>
    </row>
    <row r="184" spans="1:9" s="3" customFormat="1" hidden="1" x14ac:dyDescent="0.2">
      <c r="A184" s="60" t="s">
        <v>70</v>
      </c>
      <c r="B184" s="68" t="s">
        <v>60</v>
      </c>
      <c r="C184" s="44">
        <f t="shared" ref="C184:H184" si="123">SUM(C188,C189,C190)</f>
        <v>0</v>
      </c>
      <c r="D184" s="44">
        <f t="shared" si="123"/>
        <v>0</v>
      </c>
      <c r="E184" s="44">
        <f t="shared" si="123"/>
        <v>0</v>
      </c>
      <c r="F184" s="44">
        <f t="shared" si="123"/>
        <v>0</v>
      </c>
      <c r="G184" s="44">
        <f t="shared" si="123"/>
        <v>0</v>
      </c>
      <c r="H184" s="45">
        <f t="shared" si="123"/>
        <v>0</v>
      </c>
      <c r="I184" s="72">
        <f t="shared" si="102"/>
        <v>0</v>
      </c>
    </row>
    <row r="185" spans="1:9" s="3" customFormat="1" hidden="1" x14ac:dyDescent="0.2">
      <c r="A185" s="66" t="s">
        <v>46</v>
      </c>
      <c r="B185" s="68"/>
      <c r="C185" s="44"/>
      <c r="D185" s="44"/>
      <c r="E185" s="44"/>
      <c r="F185" s="44"/>
      <c r="G185" s="44"/>
      <c r="H185" s="45"/>
      <c r="I185" s="72">
        <f t="shared" si="102"/>
        <v>0</v>
      </c>
    </row>
    <row r="186" spans="1:9" s="3" customFormat="1" hidden="1" x14ac:dyDescent="0.2">
      <c r="A186" s="64" t="s">
        <v>47</v>
      </c>
      <c r="B186" s="65"/>
      <c r="C186" s="44">
        <f t="shared" ref="C186:H186" si="124">C188+C189+C190-C187</f>
        <v>0</v>
      </c>
      <c r="D186" s="44">
        <f t="shared" si="124"/>
        <v>0</v>
      </c>
      <c r="E186" s="44">
        <f t="shared" si="124"/>
        <v>0</v>
      </c>
      <c r="F186" s="44">
        <f t="shared" si="124"/>
        <v>0</v>
      </c>
      <c r="G186" s="44">
        <f t="shared" si="124"/>
        <v>0</v>
      </c>
      <c r="H186" s="45">
        <f t="shared" si="124"/>
        <v>0</v>
      </c>
      <c r="I186" s="72">
        <f t="shared" si="102"/>
        <v>0</v>
      </c>
    </row>
    <row r="187" spans="1:9" s="3" customFormat="1" hidden="1" x14ac:dyDescent="0.2">
      <c r="A187" s="64" t="s">
        <v>48</v>
      </c>
      <c r="B187" s="65"/>
      <c r="C187" s="44"/>
      <c r="D187" s="44"/>
      <c r="E187" s="44"/>
      <c r="F187" s="44"/>
      <c r="G187" s="44"/>
      <c r="H187" s="45"/>
      <c r="I187" s="72">
        <f t="shared" si="102"/>
        <v>0</v>
      </c>
    </row>
    <row r="188" spans="1:9" s="3" customFormat="1" hidden="1" x14ac:dyDescent="0.2">
      <c r="A188" s="37" t="s">
        <v>49</v>
      </c>
      <c r="B188" s="140" t="s">
        <v>61</v>
      </c>
      <c r="C188" s="54"/>
      <c r="D188" s="54"/>
      <c r="E188" s="54">
        <f t="shared" ref="E188:E190" si="125">C188+D188</f>
        <v>0</v>
      </c>
      <c r="F188" s="54"/>
      <c r="G188" s="54"/>
      <c r="H188" s="55"/>
      <c r="I188" s="72">
        <f t="shared" si="102"/>
        <v>0</v>
      </c>
    </row>
    <row r="189" spans="1:9" s="3" customFormat="1" hidden="1" x14ac:dyDescent="0.2">
      <c r="A189" s="37" t="s">
        <v>51</v>
      </c>
      <c r="B189" s="140" t="s">
        <v>62</v>
      </c>
      <c r="C189" s="54"/>
      <c r="D189" s="54"/>
      <c r="E189" s="54">
        <f t="shared" si="125"/>
        <v>0</v>
      </c>
      <c r="F189" s="54"/>
      <c r="G189" s="54"/>
      <c r="H189" s="55"/>
      <c r="I189" s="72">
        <f t="shared" si="102"/>
        <v>0</v>
      </c>
    </row>
    <row r="190" spans="1:9" s="3" customFormat="1" hidden="1" x14ac:dyDescent="0.2">
      <c r="A190" s="37" t="s">
        <v>53</v>
      </c>
      <c r="B190" s="140" t="s">
        <v>63</v>
      </c>
      <c r="C190" s="54"/>
      <c r="D190" s="54"/>
      <c r="E190" s="54">
        <f t="shared" si="125"/>
        <v>0</v>
      </c>
      <c r="F190" s="54"/>
      <c r="G190" s="54"/>
      <c r="H190" s="55"/>
      <c r="I190" s="72">
        <f t="shared" si="102"/>
        <v>0</v>
      </c>
    </row>
    <row r="191" spans="1:9" s="3" customFormat="1" hidden="1" x14ac:dyDescent="0.2">
      <c r="A191" s="69"/>
      <c r="B191" s="53"/>
      <c r="C191" s="54"/>
      <c r="D191" s="54"/>
      <c r="E191" s="54"/>
      <c r="F191" s="54"/>
      <c r="G191" s="54"/>
      <c r="H191" s="55"/>
      <c r="I191" s="72">
        <f t="shared" si="102"/>
        <v>0</v>
      </c>
    </row>
    <row r="192" spans="1:9" s="3" customFormat="1" hidden="1" x14ac:dyDescent="0.2">
      <c r="A192" s="46" t="s">
        <v>64</v>
      </c>
      <c r="B192" s="68" t="s">
        <v>65</v>
      </c>
      <c r="C192" s="44"/>
      <c r="D192" s="44"/>
      <c r="E192" s="44">
        <f>C192+D192</f>
        <v>0</v>
      </c>
      <c r="F192" s="44"/>
      <c r="G192" s="44"/>
      <c r="H192" s="45"/>
      <c r="I192" s="72">
        <f t="shared" si="102"/>
        <v>0</v>
      </c>
    </row>
    <row r="193" spans="1:9" s="3" customFormat="1" hidden="1" x14ac:dyDescent="0.2">
      <c r="A193" s="69"/>
      <c r="B193" s="53"/>
      <c r="C193" s="54"/>
      <c r="D193" s="54"/>
      <c r="E193" s="54"/>
      <c r="F193" s="54"/>
      <c r="G193" s="54"/>
      <c r="H193" s="55"/>
      <c r="I193" s="72">
        <f t="shared" si="102"/>
        <v>0</v>
      </c>
    </row>
    <row r="194" spans="1:9" s="3" customFormat="1" hidden="1" x14ac:dyDescent="0.2">
      <c r="A194" s="46" t="s">
        <v>66</v>
      </c>
      <c r="B194" s="68"/>
      <c r="C194" s="44">
        <f t="shared" ref="C194:H194" si="126">C147-C165</f>
        <v>0</v>
      </c>
      <c r="D194" s="44">
        <f t="shared" si="126"/>
        <v>0</v>
      </c>
      <c r="E194" s="44">
        <f t="shared" si="126"/>
        <v>0</v>
      </c>
      <c r="F194" s="44">
        <f t="shared" si="126"/>
        <v>0</v>
      </c>
      <c r="G194" s="44">
        <f t="shared" si="126"/>
        <v>0</v>
      </c>
      <c r="H194" s="45">
        <f t="shared" si="126"/>
        <v>0</v>
      </c>
      <c r="I194" s="72">
        <f t="shared" si="102"/>
        <v>0</v>
      </c>
    </row>
    <row r="195" spans="1:9" s="3" customFormat="1" hidden="1" x14ac:dyDescent="0.2">
      <c r="A195" s="52"/>
      <c r="B195" s="53"/>
      <c r="C195" s="54"/>
      <c r="D195" s="54"/>
      <c r="E195" s="54"/>
      <c r="F195" s="54"/>
      <c r="G195" s="54"/>
      <c r="H195" s="55"/>
      <c r="I195" s="72">
        <f t="shared" si="102"/>
        <v>0</v>
      </c>
    </row>
    <row r="196" spans="1:9" s="2" customFormat="1" x14ac:dyDescent="0.2">
      <c r="A196" s="56" t="s">
        <v>77</v>
      </c>
      <c r="B196" s="57" t="s">
        <v>78</v>
      </c>
      <c r="C196" s="58">
        <f t="shared" ref="C196" si="127">SUM(C230,C282,C331)</f>
        <v>250</v>
      </c>
      <c r="D196" s="58">
        <f t="shared" ref="D196:H196" si="128">SUM(D230,D282,D331)</f>
        <v>0</v>
      </c>
      <c r="E196" s="58">
        <f t="shared" si="128"/>
        <v>250</v>
      </c>
      <c r="F196" s="58">
        <f t="shared" si="128"/>
        <v>255</v>
      </c>
      <c r="G196" s="58">
        <f t="shared" si="128"/>
        <v>0</v>
      </c>
      <c r="H196" s="59">
        <f t="shared" si="128"/>
        <v>0</v>
      </c>
      <c r="I196" s="71">
        <f t="shared" ref="I196:I254" si="129">SUM(E196:H196)</f>
        <v>505</v>
      </c>
    </row>
    <row r="197" spans="1:9" x14ac:dyDescent="0.2">
      <c r="A197" s="100" t="s">
        <v>69</v>
      </c>
      <c r="B197" s="101"/>
      <c r="C197" s="102">
        <f t="shared" ref="C197" si="130">SUM(C198,C205,C228,C202)</f>
        <v>250</v>
      </c>
      <c r="D197" s="102">
        <f t="shared" ref="D197:H197" si="131">SUM(D198,D205,D228,D202)</f>
        <v>0</v>
      </c>
      <c r="E197" s="102">
        <f t="shared" si="131"/>
        <v>250</v>
      </c>
      <c r="F197" s="102">
        <f t="shared" si="131"/>
        <v>255</v>
      </c>
      <c r="G197" s="102">
        <f t="shared" si="131"/>
        <v>0</v>
      </c>
      <c r="H197" s="103">
        <f t="shared" si="131"/>
        <v>0</v>
      </c>
      <c r="I197" s="13">
        <f t="shared" si="129"/>
        <v>505</v>
      </c>
    </row>
    <row r="198" spans="1:9" hidden="1" x14ac:dyDescent="0.2">
      <c r="A198" s="60" t="s">
        <v>36</v>
      </c>
      <c r="B198" s="61">
        <v>20</v>
      </c>
      <c r="C198" s="44">
        <f t="shared" ref="C198" si="132">SUM(C199:C200)</f>
        <v>0</v>
      </c>
      <c r="D198" s="44">
        <f t="shared" ref="D198:H198" si="133">SUM(D199:D200)</f>
        <v>0</v>
      </c>
      <c r="E198" s="44">
        <f t="shared" si="133"/>
        <v>0</v>
      </c>
      <c r="F198" s="44">
        <f t="shared" si="133"/>
        <v>0</v>
      </c>
      <c r="G198" s="44">
        <f t="shared" si="133"/>
        <v>0</v>
      </c>
      <c r="H198" s="45">
        <f t="shared" si="133"/>
        <v>0</v>
      </c>
      <c r="I198" s="13">
        <f t="shared" si="129"/>
        <v>0</v>
      </c>
    </row>
    <row r="199" spans="1:9" hidden="1" x14ac:dyDescent="0.2">
      <c r="A199" s="48" t="s">
        <v>37</v>
      </c>
      <c r="B199" s="138" t="s">
        <v>38</v>
      </c>
      <c r="C199" s="39">
        <f t="shared" ref="C199" si="134">SUM(C250)</f>
        <v>0</v>
      </c>
      <c r="D199" s="39">
        <f t="shared" ref="D199:H199" si="135">SUM(D250)</f>
        <v>0</v>
      </c>
      <c r="E199" s="39">
        <f t="shared" si="135"/>
        <v>0</v>
      </c>
      <c r="F199" s="39">
        <f t="shared" si="135"/>
        <v>0</v>
      </c>
      <c r="G199" s="39">
        <f t="shared" si="135"/>
        <v>0</v>
      </c>
      <c r="H199" s="40">
        <f t="shared" si="135"/>
        <v>0</v>
      </c>
      <c r="I199" s="13">
        <f t="shared" si="129"/>
        <v>0</v>
      </c>
    </row>
    <row r="200" spans="1:9" hidden="1" x14ac:dyDescent="0.2">
      <c r="A200" s="48" t="s">
        <v>39</v>
      </c>
      <c r="B200" s="138" t="s">
        <v>38</v>
      </c>
      <c r="C200" s="39">
        <f t="shared" ref="C200" si="136">SUM(C251,C302,C351)</f>
        <v>0</v>
      </c>
      <c r="D200" s="39">
        <f t="shared" ref="D200:H200" si="137">SUM(D251,D302,D351)</f>
        <v>0</v>
      </c>
      <c r="E200" s="39">
        <f t="shared" si="137"/>
        <v>0</v>
      </c>
      <c r="F200" s="39">
        <f t="shared" si="137"/>
        <v>0</v>
      </c>
      <c r="G200" s="39">
        <f t="shared" si="137"/>
        <v>0</v>
      </c>
      <c r="H200" s="40">
        <f t="shared" si="137"/>
        <v>0</v>
      </c>
      <c r="I200" s="13">
        <f t="shared" si="129"/>
        <v>0</v>
      </c>
    </row>
    <row r="201" spans="1:9" s="3" customFormat="1" hidden="1" x14ac:dyDescent="0.2">
      <c r="A201" s="48"/>
      <c r="B201" s="49"/>
      <c r="C201" s="54"/>
      <c r="D201" s="54"/>
      <c r="E201" s="54"/>
      <c r="F201" s="54"/>
      <c r="G201" s="54"/>
      <c r="H201" s="55"/>
      <c r="I201" s="72">
        <f t="shared" si="129"/>
        <v>0</v>
      </c>
    </row>
    <row r="202" spans="1:9" hidden="1" x14ac:dyDescent="0.2">
      <c r="A202" s="60" t="s">
        <v>40</v>
      </c>
      <c r="B202" s="61">
        <v>55</v>
      </c>
      <c r="C202" s="44">
        <f t="shared" ref="C202:H202" si="138">SUM(C203:C203)</f>
        <v>0</v>
      </c>
      <c r="D202" s="44">
        <f t="shared" si="138"/>
        <v>0</v>
      </c>
      <c r="E202" s="44">
        <f t="shared" si="138"/>
        <v>0</v>
      </c>
      <c r="F202" s="44">
        <f t="shared" si="138"/>
        <v>0</v>
      </c>
      <c r="G202" s="44">
        <f t="shared" si="138"/>
        <v>0</v>
      </c>
      <c r="H202" s="45">
        <f t="shared" si="138"/>
        <v>0</v>
      </c>
      <c r="I202" s="13">
        <f t="shared" si="129"/>
        <v>0</v>
      </c>
    </row>
    <row r="203" spans="1:9" hidden="1" x14ac:dyDescent="0.2">
      <c r="A203" s="48" t="s">
        <v>41</v>
      </c>
      <c r="B203" s="138" t="s">
        <v>42</v>
      </c>
      <c r="C203" s="39">
        <f>C254</f>
        <v>0</v>
      </c>
      <c r="D203" s="39">
        <f>D254</f>
        <v>0</v>
      </c>
      <c r="E203" s="39">
        <f>E254</f>
        <v>0</v>
      </c>
      <c r="F203" s="39"/>
      <c r="G203" s="39"/>
      <c r="H203" s="40"/>
      <c r="I203" s="13">
        <f t="shared" si="129"/>
        <v>0</v>
      </c>
    </row>
    <row r="204" spans="1:9" s="3" customFormat="1" hidden="1" x14ac:dyDescent="0.2">
      <c r="A204" s="48"/>
      <c r="B204" s="49"/>
      <c r="C204" s="54"/>
      <c r="D204" s="54"/>
      <c r="E204" s="54"/>
      <c r="F204" s="54"/>
      <c r="G204" s="54"/>
      <c r="H204" s="55"/>
      <c r="I204" s="72">
        <f t="shared" si="129"/>
        <v>0</v>
      </c>
    </row>
    <row r="205" spans="1:9" ht="25.5" x14ac:dyDescent="0.2">
      <c r="A205" s="60" t="s">
        <v>115</v>
      </c>
      <c r="B205" s="62">
        <v>58</v>
      </c>
      <c r="C205" s="44">
        <f t="shared" ref="C205" si="139">SUM(C206,C213,C220)</f>
        <v>250</v>
      </c>
      <c r="D205" s="44">
        <f t="shared" ref="D205:H205" si="140">SUM(D206,D213,D220)</f>
        <v>0</v>
      </c>
      <c r="E205" s="44">
        <f t="shared" si="140"/>
        <v>250</v>
      </c>
      <c r="F205" s="44">
        <f t="shared" si="140"/>
        <v>255</v>
      </c>
      <c r="G205" s="44">
        <f t="shared" si="140"/>
        <v>0</v>
      </c>
      <c r="H205" s="45">
        <f t="shared" si="140"/>
        <v>0</v>
      </c>
      <c r="I205" s="13">
        <f t="shared" si="129"/>
        <v>505</v>
      </c>
    </row>
    <row r="206" spans="1:9" hidden="1" x14ac:dyDescent="0.2">
      <c r="A206" s="60" t="s">
        <v>44</v>
      </c>
      <c r="B206" s="63" t="s">
        <v>79</v>
      </c>
      <c r="C206" s="44">
        <f t="shared" ref="C206" si="141">SUM(C210,C211,C212)</f>
        <v>0</v>
      </c>
      <c r="D206" s="44">
        <f t="shared" ref="D206:H206" si="142">SUM(D210,D211,D212)</f>
        <v>0</v>
      </c>
      <c r="E206" s="44">
        <f t="shared" si="142"/>
        <v>0</v>
      </c>
      <c r="F206" s="44">
        <f t="shared" si="142"/>
        <v>0</v>
      </c>
      <c r="G206" s="44">
        <f t="shared" si="142"/>
        <v>0</v>
      </c>
      <c r="H206" s="45">
        <f t="shared" si="142"/>
        <v>0</v>
      </c>
      <c r="I206" s="13">
        <f t="shared" si="129"/>
        <v>0</v>
      </c>
    </row>
    <row r="207" spans="1:9" s="3" customFormat="1" hidden="1" x14ac:dyDescent="0.2">
      <c r="A207" s="64" t="s">
        <v>46</v>
      </c>
      <c r="B207" s="65"/>
      <c r="C207" s="44"/>
      <c r="D207" s="44"/>
      <c r="E207" s="44"/>
      <c r="F207" s="44"/>
      <c r="G207" s="44"/>
      <c r="H207" s="45"/>
      <c r="I207" s="72">
        <f t="shared" si="129"/>
        <v>0</v>
      </c>
    </row>
    <row r="208" spans="1:9" hidden="1" x14ac:dyDescent="0.2">
      <c r="A208" s="64" t="s">
        <v>47</v>
      </c>
      <c r="B208" s="65"/>
      <c r="C208" s="44">
        <f t="shared" ref="C208" si="143">C210+C211+C212-C209</f>
        <v>0</v>
      </c>
      <c r="D208" s="44">
        <f t="shared" ref="D208:H208" si="144">D210+D211+D212-D209</f>
        <v>0</v>
      </c>
      <c r="E208" s="44">
        <f t="shared" si="144"/>
        <v>0</v>
      </c>
      <c r="F208" s="44">
        <f t="shared" si="144"/>
        <v>0</v>
      </c>
      <c r="G208" s="44">
        <f t="shared" si="144"/>
        <v>0</v>
      </c>
      <c r="H208" s="45">
        <f t="shared" si="144"/>
        <v>0</v>
      </c>
      <c r="I208" s="13">
        <f t="shared" si="129"/>
        <v>0</v>
      </c>
    </row>
    <row r="209" spans="1:9" hidden="1" x14ac:dyDescent="0.2">
      <c r="A209" s="64" t="s">
        <v>48</v>
      </c>
      <c r="B209" s="65"/>
      <c r="C209" s="44">
        <f t="shared" ref="C209" si="145">SUM(C260,C308,C357)</f>
        <v>0</v>
      </c>
      <c r="D209" s="44">
        <f t="shared" ref="D209:H212" si="146">SUM(D260,D308,D357)</f>
        <v>0</v>
      </c>
      <c r="E209" s="44">
        <f t="shared" si="146"/>
        <v>0</v>
      </c>
      <c r="F209" s="44">
        <f t="shared" si="146"/>
        <v>0</v>
      </c>
      <c r="G209" s="44">
        <f t="shared" si="146"/>
        <v>0</v>
      </c>
      <c r="H209" s="45">
        <f t="shared" si="146"/>
        <v>0</v>
      </c>
      <c r="I209" s="13">
        <f t="shared" si="129"/>
        <v>0</v>
      </c>
    </row>
    <row r="210" spans="1:9" hidden="1" x14ac:dyDescent="0.2">
      <c r="A210" s="37" t="s">
        <v>49</v>
      </c>
      <c r="B210" s="139" t="s">
        <v>50</v>
      </c>
      <c r="C210" s="39">
        <f t="shared" ref="C210" si="147">SUM(C261,C309,C358)</f>
        <v>0</v>
      </c>
      <c r="D210" s="39">
        <f t="shared" si="146"/>
        <v>0</v>
      </c>
      <c r="E210" s="39">
        <f>C210+D210</f>
        <v>0</v>
      </c>
      <c r="F210" s="39">
        <f t="shared" si="146"/>
        <v>0</v>
      </c>
      <c r="G210" s="39">
        <f t="shared" si="146"/>
        <v>0</v>
      </c>
      <c r="H210" s="40">
        <f t="shared" si="146"/>
        <v>0</v>
      </c>
      <c r="I210" s="13">
        <f t="shared" si="129"/>
        <v>0</v>
      </c>
    </row>
    <row r="211" spans="1:9" hidden="1" x14ac:dyDescent="0.2">
      <c r="A211" s="37" t="s">
        <v>51</v>
      </c>
      <c r="B211" s="139" t="s">
        <v>52</v>
      </c>
      <c r="C211" s="39">
        <f t="shared" ref="C211" si="148">SUM(C262,C310,C359)</f>
        <v>0</v>
      </c>
      <c r="D211" s="39">
        <f t="shared" si="146"/>
        <v>0</v>
      </c>
      <c r="E211" s="39">
        <f>C211+D211</f>
        <v>0</v>
      </c>
      <c r="F211" s="39">
        <f t="shared" si="146"/>
        <v>0</v>
      </c>
      <c r="G211" s="39">
        <f t="shared" si="146"/>
        <v>0</v>
      </c>
      <c r="H211" s="40">
        <f t="shared" si="146"/>
        <v>0</v>
      </c>
      <c r="I211" s="13">
        <f t="shared" si="129"/>
        <v>0</v>
      </c>
    </row>
    <row r="212" spans="1:9" hidden="1" x14ac:dyDescent="0.2">
      <c r="A212" s="37" t="s">
        <v>53</v>
      </c>
      <c r="B212" s="140" t="s">
        <v>80</v>
      </c>
      <c r="C212" s="39">
        <f t="shared" ref="C212" si="149">SUM(C263,C311,C360)</f>
        <v>0</v>
      </c>
      <c r="D212" s="39">
        <f t="shared" si="146"/>
        <v>0</v>
      </c>
      <c r="E212" s="39">
        <f>C212+D212</f>
        <v>0</v>
      </c>
      <c r="F212" s="39">
        <f t="shared" si="146"/>
        <v>0</v>
      </c>
      <c r="G212" s="39">
        <f t="shared" si="146"/>
        <v>0</v>
      </c>
      <c r="H212" s="40">
        <f t="shared" si="146"/>
        <v>0</v>
      </c>
      <c r="I212" s="13">
        <f t="shared" si="129"/>
        <v>0</v>
      </c>
    </row>
    <row r="213" spans="1:9" s="3" customFormat="1" hidden="1" x14ac:dyDescent="0.2">
      <c r="A213" s="60" t="s">
        <v>55</v>
      </c>
      <c r="B213" s="61" t="s">
        <v>56</v>
      </c>
      <c r="C213" s="44">
        <f t="shared" ref="C213:H213" si="150">SUM(C217,C218,C219)</f>
        <v>0</v>
      </c>
      <c r="D213" s="44">
        <f t="shared" si="150"/>
        <v>0</v>
      </c>
      <c r="E213" s="44">
        <f t="shared" si="150"/>
        <v>0</v>
      </c>
      <c r="F213" s="44">
        <f t="shared" si="150"/>
        <v>0</v>
      </c>
      <c r="G213" s="44">
        <f t="shared" si="150"/>
        <v>0</v>
      </c>
      <c r="H213" s="45">
        <f t="shared" si="150"/>
        <v>0</v>
      </c>
      <c r="I213" s="72">
        <f t="shared" si="129"/>
        <v>0</v>
      </c>
    </row>
    <row r="214" spans="1:9" s="3" customFormat="1" hidden="1" x14ac:dyDescent="0.2">
      <c r="A214" s="66" t="s">
        <v>46</v>
      </c>
      <c r="B214" s="61"/>
      <c r="C214" s="44"/>
      <c r="D214" s="44"/>
      <c r="E214" s="44"/>
      <c r="F214" s="44"/>
      <c r="G214" s="44"/>
      <c r="H214" s="45"/>
      <c r="I214" s="72">
        <f t="shared" si="129"/>
        <v>0</v>
      </c>
    </row>
    <row r="215" spans="1:9" s="3" customFormat="1" hidden="1" x14ac:dyDescent="0.2">
      <c r="A215" s="64" t="s">
        <v>47</v>
      </c>
      <c r="B215" s="65"/>
      <c r="C215" s="44">
        <f t="shared" ref="C215:H215" si="151">C217+C218+C219-C216</f>
        <v>0</v>
      </c>
      <c r="D215" s="44">
        <f t="shared" si="151"/>
        <v>0</v>
      </c>
      <c r="E215" s="44">
        <f t="shared" si="151"/>
        <v>0</v>
      </c>
      <c r="F215" s="44">
        <f t="shared" si="151"/>
        <v>0</v>
      </c>
      <c r="G215" s="44">
        <f t="shared" si="151"/>
        <v>0</v>
      </c>
      <c r="H215" s="45">
        <f t="shared" si="151"/>
        <v>0</v>
      </c>
      <c r="I215" s="72">
        <f t="shared" si="129"/>
        <v>0</v>
      </c>
    </row>
    <row r="216" spans="1:9" s="3" customFormat="1" hidden="1" x14ac:dyDescent="0.2">
      <c r="A216" s="64" t="s">
        <v>48</v>
      </c>
      <c r="B216" s="65"/>
      <c r="C216" s="44">
        <f t="shared" ref="C216:H216" si="152">SUM(C267,C315,C364)</f>
        <v>0</v>
      </c>
      <c r="D216" s="44">
        <f t="shared" si="152"/>
        <v>0</v>
      </c>
      <c r="E216" s="44">
        <f t="shared" si="152"/>
        <v>0</v>
      </c>
      <c r="F216" s="44">
        <f t="shared" si="152"/>
        <v>0</v>
      </c>
      <c r="G216" s="44">
        <f t="shared" si="152"/>
        <v>0</v>
      </c>
      <c r="H216" s="45">
        <f t="shared" si="152"/>
        <v>0</v>
      </c>
      <c r="I216" s="72">
        <f t="shared" si="129"/>
        <v>0</v>
      </c>
    </row>
    <row r="217" spans="1:9" s="3" customFormat="1" hidden="1" x14ac:dyDescent="0.2">
      <c r="A217" s="37" t="s">
        <v>49</v>
      </c>
      <c r="B217" s="140" t="s">
        <v>57</v>
      </c>
      <c r="C217" s="54">
        <f t="shared" ref="C217:D219" si="153">SUM(C268,C316,C365)</f>
        <v>0</v>
      </c>
      <c r="D217" s="54">
        <f t="shared" si="153"/>
        <v>0</v>
      </c>
      <c r="E217" s="54">
        <f>C217+D217</f>
        <v>0</v>
      </c>
      <c r="F217" s="54">
        <f t="shared" ref="F217:H219" si="154">SUM(F268,F316,F365)</f>
        <v>0</v>
      </c>
      <c r="G217" s="54">
        <f t="shared" si="154"/>
        <v>0</v>
      </c>
      <c r="H217" s="55">
        <f t="shared" si="154"/>
        <v>0</v>
      </c>
      <c r="I217" s="72">
        <f t="shared" si="129"/>
        <v>0</v>
      </c>
    </row>
    <row r="218" spans="1:9" s="3" customFormat="1" hidden="1" x14ac:dyDescent="0.2">
      <c r="A218" s="37" t="s">
        <v>51</v>
      </c>
      <c r="B218" s="140" t="s">
        <v>58</v>
      </c>
      <c r="C218" s="54">
        <f t="shared" si="153"/>
        <v>0</v>
      </c>
      <c r="D218" s="54">
        <f t="shared" si="153"/>
        <v>0</v>
      </c>
      <c r="E218" s="54">
        <f>C218+D218</f>
        <v>0</v>
      </c>
      <c r="F218" s="54">
        <f t="shared" si="154"/>
        <v>0</v>
      </c>
      <c r="G218" s="54">
        <f t="shared" si="154"/>
        <v>0</v>
      </c>
      <c r="H218" s="55">
        <f t="shared" si="154"/>
        <v>0</v>
      </c>
      <c r="I218" s="72">
        <f t="shared" si="129"/>
        <v>0</v>
      </c>
    </row>
    <row r="219" spans="1:9" s="3" customFormat="1" hidden="1" x14ac:dyDescent="0.2">
      <c r="A219" s="37" t="s">
        <v>53</v>
      </c>
      <c r="B219" s="140" t="s">
        <v>59</v>
      </c>
      <c r="C219" s="54">
        <f t="shared" si="153"/>
        <v>0</v>
      </c>
      <c r="D219" s="54">
        <f t="shared" si="153"/>
        <v>0</v>
      </c>
      <c r="E219" s="54">
        <f>C219+D219</f>
        <v>0</v>
      </c>
      <c r="F219" s="54">
        <f t="shared" si="154"/>
        <v>0</v>
      </c>
      <c r="G219" s="54">
        <f t="shared" si="154"/>
        <v>0</v>
      </c>
      <c r="H219" s="55">
        <f t="shared" si="154"/>
        <v>0</v>
      </c>
      <c r="I219" s="72">
        <f t="shared" si="129"/>
        <v>0</v>
      </c>
    </row>
    <row r="220" spans="1:9" s="3" customFormat="1" ht="25.5" x14ac:dyDescent="0.2">
      <c r="A220" s="60" t="s">
        <v>30</v>
      </c>
      <c r="B220" s="68" t="s">
        <v>60</v>
      </c>
      <c r="C220" s="44">
        <f t="shared" ref="C220:H220" si="155">SUM(C224,C225,C226)</f>
        <v>250</v>
      </c>
      <c r="D220" s="44">
        <f t="shared" si="155"/>
        <v>0</v>
      </c>
      <c r="E220" s="44">
        <f t="shared" si="155"/>
        <v>250</v>
      </c>
      <c r="F220" s="44">
        <f t="shared" si="155"/>
        <v>255</v>
      </c>
      <c r="G220" s="44">
        <f t="shared" si="155"/>
        <v>0</v>
      </c>
      <c r="H220" s="45">
        <f t="shared" si="155"/>
        <v>0</v>
      </c>
      <c r="I220" s="72">
        <f t="shared" si="129"/>
        <v>505</v>
      </c>
    </row>
    <row r="221" spans="1:9" s="3" customFormat="1" hidden="1" x14ac:dyDescent="0.2">
      <c r="A221" s="66" t="s">
        <v>46</v>
      </c>
      <c r="B221" s="68"/>
      <c r="C221" s="44"/>
      <c r="D221" s="44"/>
      <c r="E221" s="44"/>
      <c r="F221" s="44"/>
      <c r="G221" s="44"/>
      <c r="H221" s="45"/>
      <c r="I221" s="72">
        <f t="shared" si="129"/>
        <v>0</v>
      </c>
    </row>
    <row r="222" spans="1:9" s="3" customFormat="1" x14ac:dyDescent="0.2">
      <c r="A222" s="64" t="s">
        <v>47</v>
      </c>
      <c r="B222" s="65"/>
      <c r="C222" s="44">
        <f t="shared" ref="C222:H222" si="156">C224+C225+C226-C223</f>
        <v>100</v>
      </c>
      <c r="D222" s="44">
        <f t="shared" si="156"/>
        <v>0</v>
      </c>
      <c r="E222" s="44">
        <f t="shared" si="156"/>
        <v>100</v>
      </c>
      <c r="F222" s="44">
        <f t="shared" si="156"/>
        <v>207</v>
      </c>
      <c r="G222" s="44">
        <f t="shared" si="156"/>
        <v>0</v>
      </c>
      <c r="H222" s="45">
        <f t="shared" si="156"/>
        <v>0</v>
      </c>
      <c r="I222" s="72">
        <f t="shared" si="129"/>
        <v>307</v>
      </c>
    </row>
    <row r="223" spans="1:9" s="3" customFormat="1" x14ac:dyDescent="0.2">
      <c r="A223" s="64" t="s">
        <v>48</v>
      </c>
      <c r="B223" s="65"/>
      <c r="C223" s="44">
        <f t="shared" ref="C223:H223" si="157">SUM(C274,C322,C371)</f>
        <v>150</v>
      </c>
      <c r="D223" s="44">
        <f t="shared" si="157"/>
        <v>0</v>
      </c>
      <c r="E223" s="44">
        <f t="shared" si="157"/>
        <v>150</v>
      </c>
      <c r="F223" s="44">
        <f t="shared" si="157"/>
        <v>48</v>
      </c>
      <c r="G223" s="44">
        <f t="shared" si="157"/>
        <v>0</v>
      </c>
      <c r="H223" s="45">
        <f t="shared" si="157"/>
        <v>0</v>
      </c>
      <c r="I223" s="72">
        <f t="shared" si="129"/>
        <v>198</v>
      </c>
    </row>
    <row r="224" spans="1:9" s="3" customFormat="1" x14ac:dyDescent="0.2">
      <c r="A224" s="37" t="s">
        <v>49</v>
      </c>
      <c r="B224" s="140" t="s">
        <v>61</v>
      </c>
      <c r="C224" s="54">
        <f t="shared" ref="C224:D226" si="158">SUM(C275,C323,C372)</f>
        <v>25</v>
      </c>
      <c r="D224" s="54">
        <f t="shared" si="158"/>
        <v>0</v>
      </c>
      <c r="E224" s="54">
        <f>C224+D224</f>
        <v>25</v>
      </c>
      <c r="F224" s="54">
        <f t="shared" ref="F224:H226" si="159">SUM(F275,F323,F372)</f>
        <v>25.5</v>
      </c>
      <c r="G224" s="54">
        <f t="shared" si="159"/>
        <v>0</v>
      </c>
      <c r="H224" s="55">
        <f t="shared" si="159"/>
        <v>0</v>
      </c>
      <c r="I224" s="72">
        <f t="shared" si="129"/>
        <v>50.5</v>
      </c>
    </row>
    <row r="225" spans="1:12" s="3" customFormat="1" x14ac:dyDescent="0.2">
      <c r="A225" s="37" t="s">
        <v>51</v>
      </c>
      <c r="B225" s="140" t="s">
        <v>62</v>
      </c>
      <c r="C225" s="54">
        <f t="shared" si="158"/>
        <v>225</v>
      </c>
      <c r="D225" s="54">
        <f t="shared" si="158"/>
        <v>0</v>
      </c>
      <c r="E225" s="54">
        <f>C225+D225</f>
        <v>225</v>
      </c>
      <c r="F225" s="54">
        <f t="shared" si="159"/>
        <v>229.5</v>
      </c>
      <c r="G225" s="54">
        <f t="shared" si="159"/>
        <v>0</v>
      </c>
      <c r="H225" s="55">
        <f t="shared" si="159"/>
        <v>0</v>
      </c>
      <c r="I225" s="72">
        <f t="shared" si="129"/>
        <v>454.5</v>
      </c>
    </row>
    <row r="226" spans="1:12" s="3" customFormat="1" hidden="1" x14ac:dyDescent="0.2">
      <c r="A226" s="37" t="s">
        <v>53</v>
      </c>
      <c r="B226" s="140" t="s">
        <v>63</v>
      </c>
      <c r="C226" s="54">
        <f t="shared" si="158"/>
        <v>0</v>
      </c>
      <c r="D226" s="54">
        <f t="shared" si="158"/>
        <v>0</v>
      </c>
      <c r="E226" s="54">
        <f>C226+D226</f>
        <v>0</v>
      </c>
      <c r="F226" s="54">
        <f t="shared" si="159"/>
        <v>0</v>
      </c>
      <c r="G226" s="54">
        <f t="shared" si="159"/>
        <v>0</v>
      </c>
      <c r="H226" s="55">
        <f t="shared" si="159"/>
        <v>0</v>
      </c>
      <c r="I226" s="72">
        <f t="shared" si="129"/>
        <v>0</v>
      </c>
    </row>
    <row r="227" spans="1:12" s="3" customFormat="1" hidden="1" x14ac:dyDescent="0.2">
      <c r="A227" s="69"/>
      <c r="B227" s="53"/>
      <c r="C227" s="54"/>
      <c r="D227" s="54"/>
      <c r="E227" s="54"/>
      <c r="F227" s="54"/>
      <c r="G227" s="54"/>
      <c r="H227" s="55"/>
      <c r="I227" s="72">
        <f t="shared" si="129"/>
        <v>0</v>
      </c>
    </row>
    <row r="228" spans="1:12" s="3" customFormat="1" hidden="1" x14ac:dyDescent="0.2">
      <c r="A228" s="46" t="s">
        <v>64</v>
      </c>
      <c r="B228" s="68" t="s">
        <v>65</v>
      </c>
      <c r="C228" s="44">
        <f>SUM(C279,C327,C376)</f>
        <v>0</v>
      </c>
      <c r="D228" s="44">
        <f>SUM(D279,D327,D376)</f>
        <v>0</v>
      </c>
      <c r="E228" s="44">
        <f>C228+D228</f>
        <v>0</v>
      </c>
      <c r="F228" s="44">
        <f>SUM(F279,F327,F376)</f>
        <v>0</v>
      </c>
      <c r="G228" s="44">
        <f>SUM(G279,G327,G376)</f>
        <v>0</v>
      </c>
      <c r="H228" s="45">
        <f>SUM(H279,H327,H376)</f>
        <v>0</v>
      </c>
      <c r="I228" s="72">
        <f t="shared" si="129"/>
        <v>0</v>
      </c>
    </row>
    <row r="229" spans="1:12" s="3" customFormat="1" hidden="1" x14ac:dyDescent="0.2">
      <c r="A229" s="52"/>
      <c r="B229" s="53"/>
      <c r="C229" s="54"/>
      <c r="D229" s="54"/>
      <c r="E229" s="54"/>
      <c r="F229" s="54"/>
      <c r="G229" s="54"/>
      <c r="H229" s="55"/>
      <c r="I229" s="72">
        <f t="shared" si="129"/>
        <v>0</v>
      </c>
    </row>
    <row r="230" spans="1:12" s="2" customFormat="1" x14ac:dyDescent="0.2">
      <c r="A230" s="104" t="s">
        <v>81</v>
      </c>
      <c r="B230" s="105"/>
      <c r="C230" s="106">
        <f t="shared" ref="C230:H230" si="160">C231</f>
        <v>250</v>
      </c>
      <c r="D230" s="106">
        <f t="shared" si="160"/>
        <v>0</v>
      </c>
      <c r="E230" s="106">
        <f t="shared" si="160"/>
        <v>250</v>
      </c>
      <c r="F230" s="106">
        <f t="shared" si="160"/>
        <v>255</v>
      </c>
      <c r="G230" s="106">
        <f t="shared" si="160"/>
        <v>0</v>
      </c>
      <c r="H230" s="107">
        <f t="shared" si="160"/>
        <v>0</v>
      </c>
      <c r="I230" s="71">
        <f t="shared" si="129"/>
        <v>505</v>
      </c>
    </row>
    <row r="231" spans="1:12" s="6" customFormat="1" x14ac:dyDescent="0.2">
      <c r="A231" s="108" t="s">
        <v>72</v>
      </c>
      <c r="B231" s="109"/>
      <c r="C231" s="110">
        <f t="shared" ref="C231" si="161">SUM(C232,C233,C234,C235)</f>
        <v>250</v>
      </c>
      <c r="D231" s="110">
        <f t="shared" ref="D231:H231" si="162">SUM(D232,D233,D234,D235)</f>
        <v>0</v>
      </c>
      <c r="E231" s="110">
        <f t="shared" si="162"/>
        <v>250</v>
      </c>
      <c r="F231" s="110">
        <f t="shared" si="162"/>
        <v>255</v>
      </c>
      <c r="G231" s="110">
        <f t="shared" si="162"/>
        <v>0</v>
      </c>
      <c r="H231" s="111">
        <f t="shared" si="162"/>
        <v>0</v>
      </c>
      <c r="I231" s="112">
        <f t="shared" si="129"/>
        <v>505</v>
      </c>
    </row>
    <row r="232" spans="1:12" x14ac:dyDescent="0.2">
      <c r="A232" s="37" t="s">
        <v>13</v>
      </c>
      <c r="B232" s="38"/>
      <c r="C232" s="39">
        <v>150</v>
      </c>
      <c r="D232" s="39"/>
      <c r="E232" s="39">
        <f>SUM(C232,D232)</f>
        <v>150</v>
      </c>
      <c r="F232" s="39">
        <v>255</v>
      </c>
      <c r="G232" s="39"/>
      <c r="H232" s="40"/>
      <c r="I232" s="13">
        <f t="shared" si="129"/>
        <v>405</v>
      </c>
      <c r="K232" s="8">
        <v>0.50529999999999997</v>
      </c>
    </row>
    <row r="233" spans="1:12" s="3" customFormat="1" hidden="1" x14ac:dyDescent="0.2">
      <c r="A233" s="37" t="s">
        <v>14</v>
      </c>
      <c r="B233" s="41"/>
      <c r="C233" s="54"/>
      <c r="D233" s="54"/>
      <c r="E233" s="54">
        <f>SUM(C233,D233)</f>
        <v>0</v>
      </c>
      <c r="F233" s="54"/>
      <c r="G233" s="54"/>
      <c r="H233" s="55"/>
      <c r="I233" s="72">
        <f t="shared" si="129"/>
        <v>0</v>
      </c>
    </row>
    <row r="234" spans="1:12" ht="38.25" hidden="1" x14ac:dyDescent="0.2">
      <c r="A234" s="37" t="s">
        <v>73</v>
      </c>
      <c r="B234" s="38">
        <v>420269</v>
      </c>
      <c r="C234" s="39"/>
      <c r="D234" s="39"/>
      <c r="E234" s="39">
        <f>SUM(C234,D234)</f>
        <v>0</v>
      </c>
      <c r="F234" s="39"/>
      <c r="G234" s="39"/>
      <c r="H234" s="40"/>
      <c r="I234" s="13">
        <f t="shared" si="129"/>
        <v>0</v>
      </c>
      <c r="K234" s="8">
        <v>6.5600000000000006E-2</v>
      </c>
      <c r="L234" s="8">
        <f>K234/(K234+K236)</f>
        <v>0.13260561956741501</v>
      </c>
    </row>
    <row r="235" spans="1:12" ht="25.5" x14ac:dyDescent="0.2">
      <c r="A235" s="42" t="s">
        <v>16</v>
      </c>
      <c r="B235" s="43" t="s">
        <v>116</v>
      </c>
      <c r="C235" s="44">
        <f t="shared" ref="C235:H235" si="163">SUM(C236,C240,C244)</f>
        <v>100</v>
      </c>
      <c r="D235" s="44">
        <f t="shared" si="163"/>
        <v>0</v>
      </c>
      <c r="E235" s="44">
        <f t="shared" si="163"/>
        <v>100</v>
      </c>
      <c r="F235" s="44">
        <f t="shared" si="163"/>
        <v>0</v>
      </c>
      <c r="G235" s="44">
        <f t="shared" si="163"/>
        <v>0</v>
      </c>
      <c r="H235" s="45">
        <f t="shared" si="163"/>
        <v>0</v>
      </c>
      <c r="I235" s="13">
        <f t="shared" si="129"/>
        <v>100</v>
      </c>
    </row>
    <row r="236" spans="1:12" hidden="1" x14ac:dyDescent="0.2">
      <c r="A236" s="46" t="s">
        <v>18</v>
      </c>
      <c r="B236" s="47" t="s">
        <v>17</v>
      </c>
      <c r="C236" s="44">
        <f t="shared" ref="C236:H236" si="164">SUM(C237:C239)</f>
        <v>0</v>
      </c>
      <c r="D236" s="44">
        <f t="shared" si="164"/>
        <v>0</v>
      </c>
      <c r="E236" s="44">
        <f t="shared" si="164"/>
        <v>0</v>
      </c>
      <c r="F236" s="44">
        <f t="shared" si="164"/>
        <v>0</v>
      </c>
      <c r="G236" s="44">
        <f t="shared" si="164"/>
        <v>0</v>
      </c>
      <c r="H236" s="45">
        <f t="shared" si="164"/>
        <v>0</v>
      </c>
      <c r="I236" s="13">
        <f t="shared" si="129"/>
        <v>0</v>
      </c>
      <c r="K236" s="8">
        <v>0.42909999999999998</v>
      </c>
      <c r="L236" s="8">
        <f>K236/(K234+K236)</f>
        <v>0.86739438043258499</v>
      </c>
    </row>
    <row r="237" spans="1:12" hidden="1" x14ac:dyDescent="0.2">
      <c r="A237" s="48" t="s">
        <v>20</v>
      </c>
      <c r="B237" s="49" t="s">
        <v>19</v>
      </c>
      <c r="C237" s="39"/>
      <c r="D237" s="39"/>
      <c r="E237" s="39">
        <f>SUM(C237,D237)</f>
        <v>0</v>
      </c>
      <c r="F237" s="39"/>
      <c r="G237" s="39"/>
      <c r="H237" s="40"/>
      <c r="I237" s="13">
        <f t="shared" si="129"/>
        <v>0</v>
      </c>
    </row>
    <row r="238" spans="1:12" s="3" customFormat="1" hidden="1" x14ac:dyDescent="0.2">
      <c r="A238" s="48" t="s">
        <v>21</v>
      </c>
      <c r="B238" s="50" t="s">
        <v>22</v>
      </c>
      <c r="C238" s="54"/>
      <c r="D238" s="54"/>
      <c r="E238" s="54">
        <f>SUM(C238,D238)</f>
        <v>0</v>
      </c>
      <c r="F238" s="54"/>
      <c r="G238" s="54"/>
      <c r="H238" s="55"/>
      <c r="I238" s="72">
        <f t="shared" si="129"/>
        <v>0</v>
      </c>
    </row>
    <row r="239" spans="1:12" s="3" customFormat="1" hidden="1" x14ac:dyDescent="0.2">
      <c r="A239" s="48" t="s">
        <v>23</v>
      </c>
      <c r="B239" s="50" t="s">
        <v>24</v>
      </c>
      <c r="C239" s="54"/>
      <c r="D239" s="54"/>
      <c r="E239" s="54">
        <f>SUM(C239,D239)</f>
        <v>0</v>
      </c>
      <c r="F239" s="54"/>
      <c r="G239" s="54"/>
      <c r="H239" s="55"/>
      <c r="I239" s="72">
        <f t="shared" si="129"/>
        <v>0</v>
      </c>
    </row>
    <row r="240" spans="1:12" s="3" customFormat="1" hidden="1" x14ac:dyDescent="0.2">
      <c r="A240" s="46" t="s">
        <v>25</v>
      </c>
      <c r="B240" s="51" t="s">
        <v>26</v>
      </c>
      <c r="C240" s="44">
        <f t="shared" ref="C240:H240" si="165">SUM(C241:C243)</f>
        <v>0</v>
      </c>
      <c r="D240" s="44">
        <f t="shared" si="165"/>
        <v>0</v>
      </c>
      <c r="E240" s="44">
        <f t="shared" si="165"/>
        <v>0</v>
      </c>
      <c r="F240" s="44">
        <f t="shared" si="165"/>
        <v>0</v>
      </c>
      <c r="G240" s="44">
        <f t="shared" si="165"/>
        <v>0</v>
      </c>
      <c r="H240" s="45">
        <f t="shared" si="165"/>
        <v>0</v>
      </c>
      <c r="I240" s="72">
        <f t="shared" si="129"/>
        <v>0</v>
      </c>
    </row>
    <row r="241" spans="1:9" s="3" customFormat="1" hidden="1" x14ac:dyDescent="0.2">
      <c r="A241" s="48" t="s">
        <v>20</v>
      </c>
      <c r="B241" s="50" t="s">
        <v>27</v>
      </c>
      <c r="C241" s="54"/>
      <c r="D241" s="54"/>
      <c r="E241" s="54">
        <f>SUM(C241,D241)</f>
        <v>0</v>
      </c>
      <c r="F241" s="54"/>
      <c r="G241" s="54"/>
      <c r="H241" s="55"/>
      <c r="I241" s="72">
        <f t="shared" si="129"/>
        <v>0</v>
      </c>
    </row>
    <row r="242" spans="1:9" s="3" customFormat="1" hidden="1" x14ac:dyDescent="0.2">
      <c r="A242" s="48" t="s">
        <v>21</v>
      </c>
      <c r="B242" s="50" t="s">
        <v>28</v>
      </c>
      <c r="C242" s="54"/>
      <c r="D242" s="54"/>
      <c r="E242" s="54">
        <f>SUM(C242,D242)</f>
        <v>0</v>
      </c>
      <c r="F242" s="54"/>
      <c r="G242" s="54"/>
      <c r="H242" s="55"/>
      <c r="I242" s="72">
        <f t="shared" si="129"/>
        <v>0</v>
      </c>
    </row>
    <row r="243" spans="1:9" s="3" customFormat="1" hidden="1" x14ac:dyDescent="0.2">
      <c r="A243" s="48" t="s">
        <v>23</v>
      </c>
      <c r="B243" s="50" t="s">
        <v>29</v>
      </c>
      <c r="C243" s="54"/>
      <c r="D243" s="54"/>
      <c r="E243" s="54">
        <f>SUM(C243,D243)</f>
        <v>0</v>
      </c>
      <c r="F243" s="54"/>
      <c r="G243" s="54"/>
      <c r="H243" s="55"/>
      <c r="I243" s="72">
        <f t="shared" si="129"/>
        <v>0</v>
      </c>
    </row>
    <row r="244" spans="1:9" s="3" customFormat="1" ht="25.5" x14ac:dyDescent="0.2">
      <c r="A244" s="46" t="s">
        <v>30</v>
      </c>
      <c r="B244" s="51" t="s">
        <v>31</v>
      </c>
      <c r="C244" s="44">
        <f t="shared" ref="C244:H244" si="166">SUM(C245:C247)</f>
        <v>100</v>
      </c>
      <c r="D244" s="44">
        <f t="shared" si="166"/>
        <v>0</v>
      </c>
      <c r="E244" s="44">
        <f t="shared" si="166"/>
        <v>100</v>
      </c>
      <c r="F244" s="44">
        <f t="shared" si="166"/>
        <v>0</v>
      </c>
      <c r="G244" s="44">
        <f t="shared" si="166"/>
        <v>0</v>
      </c>
      <c r="H244" s="45">
        <f t="shared" si="166"/>
        <v>0</v>
      </c>
      <c r="I244" s="72">
        <f t="shared" si="129"/>
        <v>100</v>
      </c>
    </row>
    <row r="245" spans="1:9" s="3" customFormat="1" hidden="1" x14ac:dyDescent="0.2">
      <c r="A245" s="48" t="s">
        <v>20</v>
      </c>
      <c r="B245" s="50" t="s">
        <v>32</v>
      </c>
      <c r="C245" s="54"/>
      <c r="D245" s="54"/>
      <c r="E245" s="54">
        <f>SUM(C245,D245)</f>
        <v>0</v>
      </c>
      <c r="F245" s="54"/>
      <c r="G245" s="54"/>
      <c r="H245" s="55"/>
      <c r="I245" s="72">
        <f t="shared" si="129"/>
        <v>0</v>
      </c>
    </row>
    <row r="246" spans="1:9" s="3" customFormat="1" hidden="1" x14ac:dyDescent="0.2">
      <c r="A246" s="48" t="s">
        <v>21</v>
      </c>
      <c r="B246" s="50" t="s">
        <v>33</v>
      </c>
      <c r="C246" s="54"/>
      <c r="D246" s="54"/>
      <c r="E246" s="54">
        <f>SUM(C246,D246)</f>
        <v>0</v>
      </c>
      <c r="F246" s="54"/>
      <c r="G246" s="54"/>
      <c r="H246" s="55"/>
      <c r="I246" s="72">
        <f t="shared" si="129"/>
        <v>0</v>
      </c>
    </row>
    <row r="247" spans="1:9" s="3" customFormat="1" x14ac:dyDescent="0.2">
      <c r="A247" s="48" t="s">
        <v>23</v>
      </c>
      <c r="B247" s="50" t="s">
        <v>34</v>
      </c>
      <c r="C247" s="54">
        <v>100</v>
      </c>
      <c r="D247" s="54"/>
      <c r="E247" s="54">
        <f>SUM(C247,D247)</f>
        <v>100</v>
      </c>
      <c r="F247" s="54"/>
      <c r="G247" s="54"/>
      <c r="H247" s="55"/>
      <c r="I247" s="72">
        <f t="shared" si="129"/>
        <v>100</v>
      </c>
    </row>
    <row r="248" spans="1:9" s="6" customFormat="1" x14ac:dyDescent="0.2">
      <c r="A248" s="108" t="s">
        <v>82</v>
      </c>
      <c r="B248" s="109"/>
      <c r="C248" s="110">
        <f>SUM(C249,C256,C279,C253)</f>
        <v>250</v>
      </c>
      <c r="D248" s="110">
        <f>SUM(D249,D256,D279,D253)</f>
        <v>0</v>
      </c>
      <c r="E248" s="110">
        <f>SUM(E249,E256,E279,E253)</f>
        <v>250</v>
      </c>
      <c r="F248" s="110">
        <f>SUM(F249,F256,F279,F253)</f>
        <v>255</v>
      </c>
      <c r="G248" s="110">
        <f>SUM(G249,G256,G279)</f>
        <v>0</v>
      </c>
      <c r="H248" s="111">
        <f>SUM(H249,H256,H279)</f>
        <v>0</v>
      </c>
      <c r="I248" s="112">
        <f t="shared" si="129"/>
        <v>505</v>
      </c>
    </row>
    <row r="249" spans="1:9" hidden="1" x14ac:dyDescent="0.2">
      <c r="A249" s="60" t="s">
        <v>36</v>
      </c>
      <c r="B249" s="61">
        <v>20</v>
      </c>
      <c r="C249" s="44">
        <f t="shared" ref="C249" si="167">SUM(C250:C251)</f>
        <v>0</v>
      </c>
      <c r="D249" s="44">
        <f t="shared" ref="D249:H249" si="168">SUM(D250:D251)</f>
        <v>0</v>
      </c>
      <c r="E249" s="44">
        <f t="shared" si="168"/>
        <v>0</v>
      </c>
      <c r="F249" s="44">
        <f t="shared" si="168"/>
        <v>0</v>
      </c>
      <c r="G249" s="44">
        <f t="shared" si="168"/>
        <v>0</v>
      </c>
      <c r="H249" s="45">
        <f t="shared" si="168"/>
        <v>0</v>
      </c>
      <c r="I249" s="13">
        <f t="shared" si="129"/>
        <v>0</v>
      </c>
    </row>
    <row r="250" spans="1:9" hidden="1" x14ac:dyDescent="0.2">
      <c r="A250" s="48" t="s">
        <v>37</v>
      </c>
      <c r="B250" s="138" t="s">
        <v>38</v>
      </c>
      <c r="C250" s="39"/>
      <c r="D250" s="39"/>
      <c r="E250" s="39">
        <f>C250+D250</f>
        <v>0</v>
      </c>
      <c r="F250" s="39"/>
      <c r="G250" s="39"/>
      <c r="H250" s="40"/>
      <c r="I250" s="13">
        <f t="shared" si="129"/>
        <v>0</v>
      </c>
    </row>
    <row r="251" spans="1:9" hidden="1" x14ac:dyDescent="0.2">
      <c r="A251" s="48" t="s">
        <v>39</v>
      </c>
      <c r="B251" s="138" t="s">
        <v>38</v>
      </c>
      <c r="C251" s="39"/>
      <c r="D251" s="39"/>
      <c r="E251" s="39">
        <f>C251+D251</f>
        <v>0</v>
      </c>
      <c r="F251" s="39"/>
      <c r="G251" s="39"/>
      <c r="H251" s="40"/>
      <c r="I251" s="13">
        <f t="shared" si="129"/>
        <v>0</v>
      </c>
    </row>
    <row r="252" spans="1:9" s="3" customFormat="1" hidden="1" x14ac:dyDescent="0.2">
      <c r="A252" s="48"/>
      <c r="B252" s="49"/>
      <c r="C252" s="54"/>
      <c r="D252" s="54"/>
      <c r="E252" s="54"/>
      <c r="F252" s="54"/>
      <c r="G252" s="54"/>
      <c r="H252" s="55"/>
      <c r="I252" s="72">
        <f t="shared" si="129"/>
        <v>0</v>
      </c>
    </row>
    <row r="253" spans="1:9" hidden="1" x14ac:dyDescent="0.2">
      <c r="A253" s="60" t="s">
        <v>40</v>
      </c>
      <c r="B253" s="61">
        <v>55</v>
      </c>
      <c r="C253" s="44">
        <f t="shared" ref="C253:H253" si="169">SUM(C254:C254)</f>
        <v>0</v>
      </c>
      <c r="D253" s="44">
        <f t="shared" si="169"/>
        <v>0</v>
      </c>
      <c r="E253" s="44">
        <f t="shared" si="169"/>
        <v>0</v>
      </c>
      <c r="F253" s="44">
        <f t="shared" si="169"/>
        <v>0</v>
      </c>
      <c r="G253" s="44">
        <f t="shared" si="169"/>
        <v>0</v>
      </c>
      <c r="H253" s="45">
        <f t="shared" si="169"/>
        <v>0</v>
      </c>
      <c r="I253" s="13">
        <f t="shared" si="129"/>
        <v>0</v>
      </c>
    </row>
    <row r="254" spans="1:9" hidden="1" x14ac:dyDescent="0.2">
      <c r="A254" s="48" t="s">
        <v>41</v>
      </c>
      <c r="B254" s="138" t="s">
        <v>83</v>
      </c>
      <c r="C254" s="39"/>
      <c r="D254" s="39"/>
      <c r="E254" s="39">
        <f>C254+D254</f>
        <v>0</v>
      </c>
      <c r="F254" s="39"/>
      <c r="G254" s="39"/>
      <c r="H254" s="40"/>
      <c r="I254" s="13">
        <f t="shared" si="129"/>
        <v>0</v>
      </c>
    </row>
    <row r="255" spans="1:9" s="3" customFormat="1" hidden="1" x14ac:dyDescent="0.2">
      <c r="A255" s="48"/>
      <c r="B255" s="49"/>
      <c r="C255" s="54"/>
      <c r="D255" s="54"/>
      <c r="E255" s="54"/>
      <c r="F255" s="54"/>
      <c r="G255" s="54"/>
      <c r="H255" s="55"/>
      <c r="I255" s="72">
        <f t="shared" ref="I255:I318" si="170">SUM(E255:H255)</f>
        <v>0</v>
      </c>
    </row>
    <row r="256" spans="1:9" ht="25.5" x14ac:dyDescent="0.2">
      <c r="A256" s="60" t="s">
        <v>115</v>
      </c>
      <c r="B256" s="62">
        <v>58</v>
      </c>
      <c r="C256" s="44">
        <f t="shared" ref="C256:H256" si="171">SUM(C257,C264,C271)</f>
        <v>250</v>
      </c>
      <c r="D256" s="44">
        <f t="shared" si="171"/>
        <v>0</v>
      </c>
      <c r="E256" s="44">
        <f t="shared" si="171"/>
        <v>250</v>
      </c>
      <c r="F256" s="44">
        <f t="shared" si="171"/>
        <v>255</v>
      </c>
      <c r="G256" s="44">
        <f t="shared" si="171"/>
        <v>0</v>
      </c>
      <c r="H256" s="45">
        <f t="shared" si="171"/>
        <v>0</v>
      </c>
      <c r="I256" s="13">
        <f t="shared" si="170"/>
        <v>505</v>
      </c>
    </row>
    <row r="257" spans="1:11" hidden="1" x14ac:dyDescent="0.2">
      <c r="A257" s="60" t="s">
        <v>44</v>
      </c>
      <c r="B257" s="63" t="s">
        <v>45</v>
      </c>
      <c r="C257" s="44">
        <f t="shared" ref="C257:H257" si="172">SUM(C261,C262,C263)</f>
        <v>0</v>
      </c>
      <c r="D257" s="44">
        <f t="shared" si="172"/>
        <v>0</v>
      </c>
      <c r="E257" s="44">
        <f t="shared" si="172"/>
        <v>0</v>
      </c>
      <c r="F257" s="44">
        <f t="shared" si="172"/>
        <v>0</v>
      </c>
      <c r="G257" s="44">
        <f t="shared" si="172"/>
        <v>0</v>
      </c>
      <c r="H257" s="45">
        <f t="shared" si="172"/>
        <v>0</v>
      </c>
      <c r="I257" s="13">
        <f t="shared" si="170"/>
        <v>0</v>
      </c>
    </row>
    <row r="258" spans="1:11" s="3" customFormat="1" hidden="1" x14ac:dyDescent="0.2">
      <c r="A258" s="64" t="s">
        <v>46</v>
      </c>
      <c r="B258" s="65"/>
      <c r="C258" s="44"/>
      <c r="D258" s="44"/>
      <c r="E258" s="44"/>
      <c r="F258" s="44"/>
      <c r="G258" s="44"/>
      <c r="H258" s="45"/>
      <c r="I258" s="72">
        <f t="shared" si="170"/>
        <v>0</v>
      </c>
    </row>
    <row r="259" spans="1:11" s="3" customFormat="1" hidden="1" x14ac:dyDescent="0.2">
      <c r="A259" s="64" t="s">
        <v>47</v>
      </c>
      <c r="B259" s="65"/>
      <c r="C259" s="44">
        <f t="shared" ref="C259:H259" si="173">C261+C262+C263-C260</f>
        <v>0</v>
      </c>
      <c r="D259" s="44">
        <f t="shared" si="173"/>
        <v>0</v>
      </c>
      <c r="E259" s="44">
        <f t="shared" si="173"/>
        <v>0</v>
      </c>
      <c r="F259" s="44">
        <f t="shared" si="173"/>
        <v>0</v>
      </c>
      <c r="G259" s="44">
        <f t="shared" si="173"/>
        <v>0</v>
      </c>
      <c r="H259" s="45">
        <f t="shared" si="173"/>
        <v>0</v>
      </c>
      <c r="I259" s="72">
        <f t="shared" si="170"/>
        <v>0</v>
      </c>
    </row>
    <row r="260" spans="1:11" hidden="1" x14ac:dyDescent="0.2">
      <c r="A260" s="64" t="s">
        <v>48</v>
      </c>
      <c r="B260" s="65"/>
      <c r="C260" s="44"/>
      <c r="D260" s="44">
        <f>SUM(D261:D263)</f>
        <v>0</v>
      </c>
      <c r="E260" s="44">
        <f>C260+D260</f>
        <v>0</v>
      </c>
      <c r="F260" s="44"/>
      <c r="G260" s="44"/>
      <c r="H260" s="45"/>
      <c r="I260" s="13">
        <f t="shared" si="170"/>
        <v>0</v>
      </c>
    </row>
    <row r="261" spans="1:11" s="7" customFormat="1" hidden="1" x14ac:dyDescent="0.2">
      <c r="A261" s="113" t="s">
        <v>49</v>
      </c>
      <c r="B261" s="141" t="s">
        <v>50</v>
      </c>
      <c r="C261" s="114"/>
      <c r="D261" s="114"/>
      <c r="E261" s="114">
        <f>C261+D261</f>
        <v>0</v>
      </c>
      <c r="F261" s="114"/>
      <c r="G261" s="114"/>
      <c r="H261" s="115"/>
      <c r="I261" s="117">
        <f t="shared" si="170"/>
        <v>0</v>
      </c>
      <c r="J261" s="7">
        <v>0.50529999999999997</v>
      </c>
      <c r="K261" s="7">
        <v>6.5600000000000006E-2</v>
      </c>
    </row>
    <row r="262" spans="1:11" s="7" customFormat="1" hidden="1" x14ac:dyDescent="0.2">
      <c r="A262" s="113" t="s">
        <v>51</v>
      </c>
      <c r="B262" s="141" t="s">
        <v>52</v>
      </c>
      <c r="C262" s="114"/>
      <c r="D262" s="114"/>
      <c r="E262" s="114">
        <f>C262+D262</f>
        <v>0</v>
      </c>
      <c r="F262" s="114"/>
      <c r="G262" s="114"/>
      <c r="H262" s="115"/>
      <c r="I262" s="117">
        <f t="shared" si="170"/>
        <v>0</v>
      </c>
      <c r="J262" s="7">
        <v>0.42909999999999998</v>
      </c>
    </row>
    <row r="263" spans="1:11" s="3" customFormat="1" hidden="1" x14ac:dyDescent="0.2">
      <c r="A263" s="37" t="s">
        <v>53</v>
      </c>
      <c r="B263" s="140" t="s">
        <v>54</v>
      </c>
      <c r="C263" s="54"/>
      <c r="D263" s="54"/>
      <c r="E263" s="54">
        <f>C263+D263</f>
        <v>0</v>
      </c>
      <c r="F263" s="54"/>
      <c r="G263" s="54"/>
      <c r="H263" s="55"/>
      <c r="I263" s="72">
        <f t="shared" si="170"/>
        <v>0</v>
      </c>
    </row>
    <row r="264" spans="1:11" s="3" customFormat="1" hidden="1" x14ac:dyDescent="0.2">
      <c r="A264" s="60" t="s">
        <v>55</v>
      </c>
      <c r="B264" s="61" t="s">
        <v>56</v>
      </c>
      <c r="C264" s="44">
        <f t="shared" ref="C264:H264" si="174">SUM(C268,C269,C270)</f>
        <v>0</v>
      </c>
      <c r="D264" s="44">
        <f t="shared" si="174"/>
        <v>0</v>
      </c>
      <c r="E264" s="44">
        <f t="shared" si="174"/>
        <v>0</v>
      </c>
      <c r="F264" s="44">
        <f t="shared" si="174"/>
        <v>0</v>
      </c>
      <c r="G264" s="44">
        <f t="shared" si="174"/>
        <v>0</v>
      </c>
      <c r="H264" s="45">
        <f t="shared" si="174"/>
        <v>0</v>
      </c>
      <c r="I264" s="72">
        <f t="shared" si="170"/>
        <v>0</v>
      </c>
    </row>
    <row r="265" spans="1:11" s="3" customFormat="1" hidden="1" x14ac:dyDescent="0.2">
      <c r="A265" s="66" t="s">
        <v>46</v>
      </c>
      <c r="B265" s="61"/>
      <c r="C265" s="44"/>
      <c r="D265" s="44"/>
      <c r="E265" s="44"/>
      <c r="F265" s="44"/>
      <c r="G265" s="44"/>
      <c r="H265" s="45"/>
      <c r="I265" s="72">
        <f t="shared" si="170"/>
        <v>0</v>
      </c>
    </row>
    <row r="266" spans="1:11" s="3" customFormat="1" hidden="1" x14ac:dyDescent="0.2">
      <c r="A266" s="64" t="s">
        <v>47</v>
      </c>
      <c r="B266" s="65"/>
      <c r="C266" s="44">
        <f t="shared" ref="C266:H266" si="175">C268+C269+C270-C267</f>
        <v>0</v>
      </c>
      <c r="D266" s="44">
        <f t="shared" si="175"/>
        <v>0</v>
      </c>
      <c r="E266" s="44">
        <f t="shared" si="175"/>
        <v>0</v>
      </c>
      <c r="F266" s="44">
        <f t="shared" si="175"/>
        <v>0</v>
      </c>
      <c r="G266" s="44">
        <f t="shared" si="175"/>
        <v>0</v>
      </c>
      <c r="H266" s="45">
        <f t="shared" si="175"/>
        <v>0</v>
      </c>
      <c r="I266" s="72">
        <f t="shared" si="170"/>
        <v>0</v>
      </c>
    </row>
    <row r="267" spans="1:11" s="3" customFormat="1" hidden="1" x14ac:dyDescent="0.2">
      <c r="A267" s="64" t="s">
        <v>48</v>
      </c>
      <c r="B267" s="65"/>
      <c r="C267" s="44"/>
      <c r="D267" s="44"/>
      <c r="E267" s="44"/>
      <c r="F267" s="44"/>
      <c r="G267" s="44"/>
      <c r="H267" s="45"/>
      <c r="I267" s="72">
        <f t="shared" si="170"/>
        <v>0</v>
      </c>
    </row>
    <row r="268" spans="1:11" s="3" customFormat="1" hidden="1" x14ac:dyDescent="0.2">
      <c r="A268" s="37" t="s">
        <v>49</v>
      </c>
      <c r="B268" s="140" t="s">
        <v>57</v>
      </c>
      <c r="C268" s="54"/>
      <c r="D268" s="54"/>
      <c r="E268" s="54">
        <f>C268+D268</f>
        <v>0</v>
      </c>
      <c r="F268" s="54"/>
      <c r="G268" s="54"/>
      <c r="H268" s="55"/>
      <c r="I268" s="72">
        <f t="shared" si="170"/>
        <v>0</v>
      </c>
    </row>
    <row r="269" spans="1:11" s="3" customFormat="1" hidden="1" x14ac:dyDescent="0.2">
      <c r="A269" s="37" t="s">
        <v>51</v>
      </c>
      <c r="B269" s="140" t="s">
        <v>58</v>
      </c>
      <c r="C269" s="54"/>
      <c r="D269" s="54"/>
      <c r="E269" s="54">
        <f>C269+D269</f>
        <v>0</v>
      </c>
      <c r="F269" s="54"/>
      <c r="G269" s="54"/>
      <c r="H269" s="55"/>
      <c r="I269" s="72">
        <f t="shared" si="170"/>
        <v>0</v>
      </c>
    </row>
    <row r="270" spans="1:11" s="3" customFormat="1" hidden="1" x14ac:dyDescent="0.2">
      <c r="A270" s="37" t="s">
        <v>53</v>
      </c>
      <c r="B270" s="140" t="s">
        <v>59</v>
      </c>
      <c r="C270" s="54"/>
      <c r="D270" s="54"/>
      <c r="E270" s="54">
        <f>C270+D270</f>
        <v>0</v>
      </c>
      <c r="F270" s="54"/>
      <c r="G270" s="54"/>
      <c r="H270" s="55"/>
      <c r="I270" s="72">
        <f t="shared" si="170"/>
        <v>0</v>
      </c>
    </row>
    <row r="271" spans="1:11" s="3" customFormat="1" ht="25.5" x14ac:dyDescent="0.2">
      <c r="A271" s="60" t="s">
        <v>30</v>
      </c>
      <c r="B271" s="68" t="s">
        <v>60</v>
      </c>
      <c r="C271" s="44">
        <f t="shared" ref="C271:H271" si="176">SUM(C275,C276,C277)</f>
        <v>250</v>
      </c>
      <c r="D271" s="44">
        <f t="shared" si="176"/>
        <v>0</v>
      </c>
      <c r="E271" s="44">
        <f t="shared" si="176"/>
        <v>250</v>
      </c>
      <c r="F271" s="44">
        <f t="shared" si="176"/>
        <v>255</v>
      </c>
      <c r="G271" s="44">
        <f t="shared" si="176"/>
        <v>0</v>
      </c>
      <c r="H271" s="45">
        <f t="shared" si="176"/>
        <v>0</v>
      </c>
      <c r="I271" s="72">
        <f t="shared" si="170"/>
        <v>505</v>
      </c>
    </row>
    <row r="272" spans="1:11" s="3" customFormat="1" hidden="1" x14ac:dyDescent="0.2">
      <c r="A272" s="66" t="s">
        <v>46</v>
      </c>
      <c r="B272" s="68"/>
      <c r="C272" s="44"/>
      <c r="D272" s="44"/>
      <c r="E272" s="44"/>
      <c r="F272" s="44"/>
      <c r="G272" s="44"/>
      <c r="H272" s="45"/>
      <c r="I272" s="72">
        <f t="shared" si="170"/>
        <v>0</v>
      </c>
    </row>
    <row r="273" spans="1:9" s="3" customFormat="1" x14ac:dyDescent="0.2">
      <c r="A273" s="64" t="s">
        <v>47</v>
      </c>
      <c r="B273" s="65"/>
      <c r="C273" s="44">
        <f>C275+C276+C277-C274</f>
        <v>100</v>
      </c>
      <c r="D273" s="44">
        <f>D275+D276+D277-D274</f>
        <v>0</v>
      </c>
      <c r="E273" s="44">
        <f>E275+E276+E277-E274</f>
        <v>100</v>
      </c>
      <c r="F273" s="44">
        <f>F275+F276+F277-F274</f>
        <v>207</v>
      </c>
      <c r="G273" s="44">
        <f t="shared" ref="G273:H273" si="177">G275+G276+G277-G274</f>
        <v>0</v>
      </c>
      <c r="H273" s="45">
        <f t="shared" si="177"/>
        <v>0</v>
      </c>
      <c r="I273" s="72">
        <f t="shared" si="170"/>
        <v>307</v>
      </c>
    </row>
    <row r="274" spans="1:9" s="3" customFormat="1" x14ac:dyDescent="0.2">
      <c r="A274" s="64" t="s">
        <v>48</v>
      </c>
      <c r="B274" s="65"/>
      <c r="C274" s="44">
        <v>150</v>
      </c>
      <c r="D274" s="44">
        <f>SUM(D275:D277)</f>
        <v>0</v>
      </c>
      <c r="E274" s="44">
        <f>C274+D274</f>
        <v>150</v>
      </c>
      <c r="F274" s="44">
        <v>48</v>
      </c>
      <c r="G274" s="44"/>
      <c r="H274" s="45"/>
      <c r="I274" s="72">
        <f t="shared" si="170"/>
        <v>198</v>
      </c>
    </row>
    <row r="275" spans="1:9" s="3" customFormat="1" x14ac:dyDescent="0.2">
      <c r="A275" s="37" t="s">
        <v>49</v>
      </c>
      <c r="B275" s="140" t="s">
        <v>61</v>
      </c>
      <c r="C275" s="54">
        <v>25</v>
      </c>
      <c r="D275" s="54"/>
      <c r="E275" s="54">
        <f>C275+D275</f>
        <v>25</v>
      </c>
      <c r="F275" s="54">
        <f>ROUND((505-250)*0.1,1)</f>
        <v>25.5</v>
      </c>
      <c r="G275" s="54"/>
      <c r="H275" s="55"/>
      <c r="I275" s="72">
        <f t="shared" si="170"/>
        <v>50.5</v>
      </c>
    </row>
    <row r="276" spans="1:9" s="3" customFormat="1" x14ac:dyDescent="0.2">
      <c r="A276" s="37" t="s">
        <v>51</v>
      </c>
      <c r="B276" s="140" t="s">
        <v>62</v>
      </c>
      <c r="C276" s="54">
        <v>225</v>
      </c>
      <c r="D276" s="54"/>
      <c r="E276" s="54">
        <f>C276+D276</f>
        <v>225</v>
      </c>
      <c r="F276" s="54">
        <f>ROUND((505-250)*0.9,1)</f>
        <v>229.5</v>
      </c>
      <c r="G276" s="54"/>
      <c r="H276" s="55"/>
      <c r="I276" s="72">
        <f t="shared" si="170"/>
        <v>454.5</v>
      </c>
    </row>
    <row r="277" spans="1:9" s="3" customFormat="1" hidden="1" x14ac:dyDescent="0.2">
      <c r="A277" s="37" t="s">
        <v>53</v>
      </c>
      <c r="B277" s="140" t="s">
        <v>63</v>
      </c>
      <c r="C277" s="54"/>
      <c r="D277" s="54"/>
      <c r="E277" s="54">
        <f>C277+D277</f>
        <v>0</v>
      </c>
      <c r="F277" s="54"/>
      <c r="G277" s="54"/>
      <c r="H277" s="55"/>
      <c r="I277" s="72">
        <f t="shared" si="170"/>
        <v>0</v>
      </c>
    </row>
    <row r="278" spans="1:9" s="3" customFormat="1" hidden="1" x14ac:dyDescent="0.2">
      <c r="A278" s="69"/>
      <c r="B278" s="53"/>
      <c r="C278" s="54"/>
      <c r="D278" s="54"/>
      <c r="E278" s="54"/>
      <c r="F278" s="54"/>
      <c r="G278" s="54"/>
      <c r="H278" s="55"/>
      <c r="I278" s="72">
        <f t="shared" si="170"/>
        <v>0</v>
      </c>
    </row>
    <row r="279" spans="1:9" s="3" customFormat="1" hidden="1" x14ac:dyDescent="0.2">
      <c r="A279" s="46" t="s">
        <v>64</v>
      </c>
      <c r="B279" s="68" t="s">
        <v>65</v>
      </c>
      <c r="C279" s="44"/>
      <c r="D279" s="44"/>
      <c r="E279" s="44">
        <f>C279+D279</f>
        <v>0</v>
      </c>
      <c r="F279" s="44"/>
      <c r="G279" s="44"/>
      <c r="H279" s="45"/>
      <c r="I279" s="72">
        <f t="shared" si="170"/>
        <v>0</v>
      </c>
    </row>
    <row r="280" spans="1:9" s="3" customFormat="1" hidden="1" x14ac:dyDescent="0.2">
      <c r="A280" s="69"/>
      <c r="B280" s="53"/>
      <c r="C280" s="54"/>
      <c r="D280" s="54"/>
      <c r="E280" s="54"/>
      <c r="F280" s="54"/>
      <c r="G280" s="54"/>
      <c r="H280" s="55"/>
      <c r="I280" s="72">
        <f t="shared" si="170"/>
        <v>0</v>
      </c>
    </row>
    <row r="281" spans="1:9" s="3" customFormat="1" hidden="1" x14ac:dyDescent="0.2">
      <c r="A281" s="46" t="s">
        <v>66</v>
      </c>
      <c r="B281" s="68"/>
      <c r="C281" s="44">
        <f t="shared" ref="C281:H281" si="178">C230-C248</f>
        <v>0</v>
      </c>
      <c r="D281" s="44">
        <f t="shared" si="178"/>
        <v>0</v>
      </c>
      <c r="E281" s="44">
        <f t="shared" si="178"/>
        <v>0</v>
      </c>
      <c r="F281" s="44">
        <f t="shared" si="178"/>
        <v>0</v>
      </c>
      <c r="G281" s="44">
        <f t="shared" si="178"/>
        <v>0</v>
      </c>
      <c r="H281" s="45">
        <f t="shared" si="178"/>
        <v>0</v>
      </c>
      <c r="I281" s="72">
        <f t="shared" si="170"/>
        <v>0</v>
      </c>
    </row>
    <row r="282" spans="1:9" s="2" customFormat="1" ht="25.5" hidden="1" x14ac:dyDescent="0.2">
      <c r="A282" s="116" t="s">
        <v>84</v>
      </c>
      <c r="B282" s="105"/>
      <c r="C282" s="106">
        <f t="shared" ref="C282:H282" si="179">SUM(C283)</f>
        <v>0</v>
      </c>
      <c r="D282" s="106">
        <f t="shared" si="179"/>
        <v>0</v>
      </c>
      <c r="E282" s="106">
        <f t="shared" si="179"/>
        <v>0</v>
      </c>
      <c r="F282" s="106">
        <f t="shared" si="179"/>
        <v>0</v>
      </c>
      <c r="G282" s="106">
        <f t="shared" si="179"/>
        <v>0</v>
      </c>
      <c r="H282" s="107">
        <f t="shared" si="179"/>
        <v>0</v>
      </c>
      <c r="I282" s="71">
        <f t="shared" si="170"/>
        <v>0</v>
      </c>
    </row>
    <row r="283" spans="1:9" s="6" customFormat="1" hidden="1" x14ac:dyDescent="0.2">
      <c r="A283" s="108" t="s">
        <v>72</v>
      </c>
      <c r="B283" s="109"/>
      <c r="C283" s="110">
        <f t="shared" ref="C283" si="180">SUM(C284,C285,C286,C287)</f>
        <v>0</v>
      </c>
      <c r="D283" s="110">
        <f t="shared" ref="D283:H283" si="181">SUM(D284,D285,D286,D287)</f>
        <v>0</v>
      </c>
      <c r="E283" s="110">
        <f t="shared" si="181"/>
        <v>0</v>
      </c>
      <c r="F283" s="110">
        <f t="shared" si="181"/>
        <v>0</v>
      </c>
      <c r="G283" s="110">
        <f t="shared" si="181"/>
        <v>0</v>
      </c>
      <c r="H283" s="111">
        <f t="shared" si="181"/>
        <v>0</v>
      </c>
      <c r="I283" s="112">
        <f t="shared" si="170"/>
        <v>0</v>
      </c>
    </row>
    <row r="284" spans="1:9" hidden="1" x14ac:dyDescent="0.2">
      <c r="A284" s="37" t="s">
        <v>13</v>
      </c>
      <c r="B284" s="38"/>
      <c r="C284" s="39"/>
      <c r="D284" s="39"/>
      <c r="E284" s="39">
        <f>SUM(C284,D284)</f>
        <v>0</v>
      </c>
      <c r="F284" s="39"/>
      <c r="G284" s="39"/>
      <c r="H284" s="40"/>
      <c r="I284" s="13">
        <f t="shared" si="170"/>
        <v>0</v>
      </c>
    </row>
    <row r="285" spans="1:9" s="3" customFormat="1" hidden="1" x14ac:dyDescent="0.2">
      <c r="A285" s="37" t="s">
        <v>14</v>
      </c>
      <c r="B285" s="41"/>
      <c r="C285" s="54"/>
      <c r="D285" s="54"/>
      <c r="E285" s="54">
        <f>SUM(C285,D285)</f>
        <v>0</v>
      </c>
      <c r="F285" s="54"/>
      <c r="G285" s="54"/>
      <c r="H285" s="55"/>
      <c r="I285" s="72">
        <f t="shared" si="170"/>
        <v>0</v>
      </c>
    </row>
    <row r="286" spans="1:9" s="3" customFormat="1" ht="38.25" hidden="1" x14ac:dyDescent="0.2">
      <c r="A286" s="37" t="s">
        <v>73</v>
      </c>
      <c r="B286" s="38">
        <v>420269</v>
      </c>
      <c r="C286" s="54"/>
      <c r="D286" s="54"/>
      <c r="E286" s="54">
        <f>SUM(C286,D286)</f>
        <v>0</v>
      </c>
      <c r="F286" s="54"/>
      <c r="G286" s="54"/>
      <c r="H286" s="55"/>
      <c r="I286" s="72">
        <f t="shared" si="170"/>
        <v>0</v>
      </c>
    </row>
    <row r="287" spans="1:9" ht="25.5" hidden="1" x14ac:dyDescent="0.2">
      <c r="A287" s="42" t="s">
        <v>74</v>
      </c>
      <c r="B287" s="43" t="s">
        <v>75</v>
      </c>
      <c r="C287" s="44">
        <f t="shared" ref="C287" si="182">SUM(C288,C292,C296)</f>
        <v>0</v>
      </c>
      <c r="D287" s="44">
        <f t="shared" ref="D287:H287" si="183">SUM(D288,D292,D296)</f>
        <v>0</v>
      </c>
      <c r="E287" s="44">
        <f t="shared" si="183"/>
        <v>0</v>
      </c>
      <c r="F287" s="44">
        <f t="shared" si="183"/>
        <v>0</v>
      </c>
      <c r="G287" s="44">
        <f t="shared" si="183"/>
        <v>0</v>
      </c>
      <c r="H287" s="45">
        <f t="shared" si="183"/>
        <v>0</v>
      </c>
      <c r="I287" s="13">
        <f t="shared" si="170"/>
        <v>0</v>
      </c>
    </row>
    <row r="288" spans="1:9" hidden="1" x14ac:dyDescent="0.2">
      <c r="A288" s="46" t="s">
        <v>18</v>
      </c>
      <c r="B288" s="47" t="s">
        <v>17</v>
      </c>
      <c r="C288" s="44">
        <f t="shared" ref="C288" si="184">SUM(C289:C291)</f>
        <v>0</v>
      </c>
      <c r="D288" s="44">
        <f t="shared" ref="D288:H288" si="185">SUM(D289:D291)</f>
        <v>0</v>
      </c>
      <c r="E288" s="44">
        <f t="shared" si="185"/>
        <v>0</v>
      </c>
      <c r="F288" s="44">
        <f t="shared" si="185"/>
        <v>0</v>
      </c>
      <c r="G288" s="44">
        <f t="shared" si="185"/>
        <v>0</v>
      </c>
      <c r="H288" s="45">
        <f t="shared" si="185"/>
        <v>0</v>
      </c>
      <c r="I288" s="13">
        <f t="shared" si="170"/>
        <v>0</v>
      </c>
    </row>
    <row r="289" spans="1:9" s="3" customFormat="1" hidden="1" x14ac:dyDescent="0.2">
      <c r="A289" s="48" t="s">
        <v>20</v>
      </c>
      <c r="B289" s="49" t="s">
        <v>19</v>
      </c>
      <c r="C289" s="54"/>
      <c r="D289" s="54"/>
      <c r="E289" s="54">
        <f>SUM(C289,D289)</f>
        <v>0</v>
      </c>
      <c r="F289" s="54"/>
      <c r="G289" s="54"/>
      <c r="H289" s="55"/>
      <c r="I289" s="72">
        <f t="shared" si="170"/>
        <v>0</v>
      </c>
    </row>
    <row r="290" spans="1:9" s="3" customFormat="1" hidden="1" x14ac:dyDescent="0.2">
      <c r="A290" s="48" t="s">
        <v>21</v>
      </c>
      <c r="B290" s="50" t="s">
        <v>22</v>
      </c>
      <c r="C290" s="54"/>
      <c r="D290" s="54"/>
      <c r="E290" s="54">
        <f>SUM(C290,D290)</f>
        <v>0</v>
      </c>
      <c r="F290" s="54"/>
      <c r="G290" s="54"/>
      <c r="H290" s="55"/>
      <c r="I290" s="72">
        <f t="shared" si="170"/>
        <v>0</v>
      </c>
    </row>
    <row r="291" spans="1:9" hidden="1" x14ac:dyDescent="0.2">
      <c r="A291" s="48" t="s">
        <v>23</v>
      </c>
      <c r="B291" s="50" t="s">
        <v>24</v>
      </c>
      <c r="C291" s="39"/>
      <c r="D291" s="39"/>
      <c r="E291" s="39">
        <f>SUM(C291,D291)</f>
        <v>0</v>
      </c>
      <c r="F291" s="39"/>
      <c r="G291" s="39"/>
      <c r="H291" s="40"/>
      <c r="I291" s="13">
        <f t="shared" si="170"/>
        <v>0</v>
      </c>
    </row>
    <row r="292" spans="1:9" s="3" customFormat="1" hidden="1" x14ac:dyDescent="0.2">
      <c r="A292" s="46" t="s">
        <v>25</v>
      </c>
      <c r="B292" s="51" t="s">
        <v>26</v>
      </c>
      <c r="C292" s="44">
        <f t="shared" ref="C292:H292" si="186">SUM(C293:C295)</f>
        <v>0</v>
      </c>
      <c r="D292" s="44">
        <f t="shared" si="186"/>
        <v>0</v>
      </c>
      <c r="E292" s="44">
        <f t="shared" si="186"/>
        <v>0</v>
      </c>
      <c r="F292" s="44">
        <f t="shared" si="186"/>
        <v>0</v>
      </c>
      <c r="G292" s="44">
        <f t="shared" si="186"/>
        <v>0</v>
      </c>
      <c r="H292" s="45">
        <f t="shared" si="186"/>
        <v>0</v>
      </c>
      <c r="I292" s="72">
        <f t="shared" si="170"/>
        <v>0</v>
      </c>
    </row>
    <row r="293" spans="1:9" s="3" customFormat="1" hidden="1" x14ac:dyDescent="0.2">
      <c r="A293" s="48" t="s">
        <v>20</v>
      </c>
      <c r="B293" s="50" t="s">
        <v>27</v>
      </c>
      <c r="C293" s="54"/>
      <c r="D293" s="54"/>
      <c r="E293" s="54">
        <f>SUM(C293,D293)</f>
        <v>0</v>
      </c>
      <c r="F293" s="54"/>
      <c r="G293" s="54"/>
      <c r="H293" s="55"/>
      <c r="I293" s="72">
        <f t="shared" si="170"/>
        <v>0</v>
      </c>
    </row>
    <row r="294" spans="1:9" s="3" customFormat="1" hidden="1" x14ac:dyDescent="0.2">
      <c r="A294" s="48" t="s">
        <v>21</v>
      </c>
      <c r="B294" s="50" t="s">
        <v>28</v>
      </c>
      <c r="C294" s="54"/>
      <c r="D294" s="54"/>
      <c r="E294" s="54">
        <f>SUM(C294,D294)</f>
        <v>0</v>
      </c>
      <c r="F294" s="54"/>
      <c r="G294" s="54"/>
      <c r="H294" s="55"/>
      <c r="I294" s="72">
        <f t="shared" si="170"/>
        <v>0</v>
      </c>
    </row>
    <row r="295" spans="1:9" s="3" customFormat="1" hidden="1" x14ac:dyDescent="0.2">
      <c r="A295" s="48" t="s">
        <v>23</v>
      </c>
      <c r="B295" s="50" t="s">
        <v>29</v>
      </c>
      <c r="C295" s="54"/>
      <c r="D295" s="54"/>
      <c r="E295" s="54">
        <f>SUM(C295,D295)</f>
        <v>0</v>
      </c>
      <c r="F295" s="54"/>
      <c r="G295" s="54"/>
      <c r="H295" s="55"/>
      <c r="I295" s="72">
        <f t="shared" si="170"/>
        <v>0</v>
      </c>
    </row>
    <row r="296" spans="1:9" s="3" customFormat="1" hidden="1" x14ac:dyDescent="0.2">
      <c r="A296" s="46" t="s">
        <v>76</v>
      </c>
      <c r="B296" s="51" t="s">
        <v>31</v>
      </c>
      <c r="C296" s="44">
        <f t="shared" ref="C296:H296" si="187">SUM(C297:C299)</f>
        <v>0</v>
      </c>
      <c r="D296" s="44">
        <f t="shared" si="187"/>
        <v>0</v>
      </c>
      <c r="E296" s="44">
        <f t="shared" si="187"/>
        <v>0</v>
      </c>
      <c r="F296" s="44">
        <f t="shared" si="187"/>
        <v>0</v>
      </c>
      <c r="G296" s="44">
        <f t="shared" si="187"/>
        <v>0</v>
      </c>
      <c r="H296" s="45">
        <f t="shared" si="187"/>
        <v>0</v>
      </c>
      <c r="I296" s="72">
        <f t="shared" si="170"/>
        <v>0</v>
      </c>
    </row>
    <row r="297" spans="1:9" s="3" customFormat="1" hidden="1" x14ac:dyDescent="0.2">
      <c r="A297" s="48" t="s">
        <v>20</v>
      </c>
      <c r="B297" s="50" t="s">
        <v>32</v>
      </c>
      <c r="C297" s="54"/>
      <c r="D297" s="54"/>
      <c r="E297" s="54">
        <f>SUM(C297,D297)</f>
        <v>0</v>
      </c>
      <c r="F297" s="54"/>
      <c r="G297" s="54"/>
      <c r="H297" s="55"/>
      <c r="I297" s="72">
        <f t="shared" si="170"/>
        <v>0</v>
      </c>
    </row>
    <row r="298" spans="1:9" s="3" customFormat="1" hidden="1" x14ac:dyDescent="0.2">
      <c r="A298" s="48" t="s">
        <v>21</v>
      </c>
      <c r="B298" s="50" t="s">
        <v>33</v>
      </c>
      <c r="C298" s="54"/>
      <c r="D298" s="54"/>
      <c r="E298" s="54">
        <f>SUM(C298,D298)</f>
        <v>0</v>
      </c>
      <c r="F298" s="54"/>
      <c r="G298" s="54"/>
      <c r="H298" s="55"/>
      <c r="I298" s="72">
        <f t="shared" si="170"/>
        <v>0</v>
      </c>
    </row>
    <row r="299" spans="1:9" s="3" customFormat="1" hidden="1" x14ac:dyDescent="0.2">
      <c r="A299" s="48" t="s">
        <v>23</v>
      </c>
      <c r="B299" s="50" t="s">
        <v>34</v>
      </c>
      <c r="C299" s="54"/>
      <c r="D299" s="54"/>
      <c r="E299" s="54">
        <f>SUM(C299,D299)</f>
        <v>0</v>
      </c>
      <c r="F299" s="54"/>
      <c r="G299" s="54"/>
      <c r="H299" s="55"/>
      <c r="I299" s="72">
        <f t="shared" si="170"/>
        <v>0</v>
      </c>
    </row>
    <row r="300" spans="1:9" s="6" customFormat="1" hidden="1" x14ac:dyDescent="0.2">
      <c r="A300" s="108" t="s">
        <v>69</v>
      </c>
      <c r="B300" s="109"/>
      <c r="C300" s="110">
        <f t="shared" ref="C300" si="188">SUM(C301,C304,C327)</f>
        <v>0</v>
      </c>
      <c r="D300" s="110">
        <f t="shared" ref="D300:H300" si="189">SUM(D301,D304,D327)</f>
        <v>0</v>
      </c>
      <c r="E300" s="110">
        <f t="shared" si="189"/>
        <v>0</v>
      </c>
      <c r="F300" s="110">
        <f t="shared" si="189"/>
        <v>0</v>
      </c>
      <c r="G300" s="110">
        <f t="shared" si="189"/>
        <v>0</v>
      </c>
      <c r="H300" s="111">
        <f t="shared" si="189"/>
        <v>0</v>
      </c>
      <c r="I300" s="112">
        <f t="shared" si="170"/>
        <v>0</v>
      </c>
    </row>
    <row r="301" spans="1:9" s="3" customFormat="1" hidden="1" x14ac:dyDescent="0.2">
      <c r="A301" s="60" t="s">
        <v>36</v>
      </c>
      <c r="B301" s="61">
        <v>20</v>
      </c>
      <c r="C301" s="44">
        <f t="shared" ref="C301:H301" si="190">SUM(C302)</f>
        <v>0</v>
      </c>
      <c r="D301" s="44">
        <f t="shared" si="190"/>
        <v>0</v>
      </c>
      <c r="E301" s="44">
        <f t="shared" si="190"/>
        <v>0</v>
      </c>
      <c r="F301" s="44">
        <f t="shared" si="190"/>
        <v>0</v>
      </c>
      <c r="G301" s="44">
        <f t="shared" si="190"/>
        <v>0</v>
      </c>
      <c r="H301" s="45">
        <f t="shared" si="190"/>
        <v>0</v>
      </c>
      <c r="I301" s="72">
        <f t="shared" si="170"/>
        <v>0</v>
      </c>
    </row>
    <row r="302" spans="1:9" s="3" customFormat="1" hidden="1" x14ac:dyDescent="0.2">
      <c r="A302" s="48" t="s">
        <v>39</v>
      </c>
      <c r="B302" s="138" t="s">
        <v>38</v>
      </c>
      <c r="C302" s="54"/>
      <c r="D302" s="54"/>
      <c r="E302" s="54">
        <f>C302+D302</f>
        <v>0</v>
      </c>
      <c r="F302" s="54"/>
      <c r="G302" s="54"/>
      <c r="H302" s="55"/>
      <c r="I302" s="72">
        <f t="shared" si="170"/>
        <v>0</v>
      </c>
    </row>
    <row r="303" spans="1:9" s="3" customFormat="1" hidden="1" x14ac:dyDescent="0.2">
      <c r="A303" s="48"/>
      <c r="B303" s="49"/>
      <c r="C303" s="54"/>
      <c r="D303" s="54"/>
      <c r="E303" s="54"/>
      <c r="F303" s="54"/>
      <c r="G303" s="54"/>
      <c r="H303" s="55"/>
      <c r="I303" s="72">
        <f t="shared" si="170"/>
        <v>0</v>
      </c>
    </row>
    <row r="304" spans="1:9" ht="25.5" hidden="1" x14ac:dyDescent="0.2">
      <c r="A304" s="60" t="s">
        <v>43</v>
      </c>
      <c r="B304" s="62">
        <v>58</v>
      </c>
      <c r="C304" s="44">
        <f t="shared" ref="C304" si="191">SUM(C305,C312,C319)</f>
        <v>0</v>
      </c>
      <c r="D304" s="44">
        <f t="shared" ref="D304:H304" si="192">SUM(D305,D312,D319)</f>
        <v>0</v>
      </c>
      <c r="E304" s="44">
        <f t="shared" si="192"/>
        <v>0</v>
      </c>
      <c r="F304" s="44">
        <f t="shared" si="192"/>
        <v>0</v>
      </c>
      <c r="G304" s="44">
        <f t="shared" si="192"/>
        <v>0</v>
      </c>
      <c r="H304" s="45">
        <f t="shared" si="192"/>
        <v>0</v>
      </c>
      <c r="I304" s="13">
        <f t="shared" si="170"/>
        <v>0</v>
      </c>
    </row>
    <row r="305" spans="1:9" hidden="1" x14ac:dyDescent="0.2">
      <c r="A305" s="60" t="s">
        <v>44</v>
      </c>
      <c r="B305" s="63" t="s">
        <v>79</v>
      </c>
      <c r="C305" s="44">
        <f t="shared" ref="C305" si="193">SUM(C309,C310,C311)</f>
        <v>0</v>
      </c>
      <c r="D305" s="44">
        <f t="shared" ref="D305:H305" si="194">SUM(D309,D310,D311)</f>
        <v>0</v>
      </c>
      <c r="E305" s="44">
        <f t="shared" si="194"/>
        <v>0</v>
      </c>
      <c r="F305" s="44">
        <f t="shared" si="194"/>
        <v>0</v>
      </c>
      <c r="G305" s="44">
        <f t="shared" si="194"/>
        <v>0</v>
      </c>
      <c r="H305" s="45">
        <f t="shared" si="194"/>
        <v>0</v>
      </c>
      <c r="I305" s="13">
        <f t="shared" si="170"/>
        <v>0</v>
      </c>
    </row>
    <row r="306" spans="1:9" s="3" customFormat="1" hidden="1" x14ac:dyDescent="0.2">
      <c r="A306" s="64" t="s">
        <v>46</v>
      </c>
      <c r="B306" s="65"/>
      <c r="C306" s="44"/>
      <c r="D306" s="44"/>
      <c r="E306" s="44"/>
      <c r="F306" s="44"/>
      <c r="G306" s="44"/>
      <c r="H306" s="45"/>
      <c r="I306" s="72">
        <f t="shared" si="170"/>
        <v>0</v>
      </c>
    </row>
    <row r="307" spans="1:9" hidden="1" x14ac:dyDescent="0.2">
      <c r="A307" s="64" t="s">
        <v>47</v>
      </c>
      <c r="B307" s="65"/>
      <c r="C307" s="44">
        <f t="shared" ref="C307" si="195">C309+C310+C311-C308</f>
        <v>0</v>
      </c>
      <c r="D307" s="44">
        <f t="shared" ref="D307:H307" si="196">D309+D310+D311-D308</f>
        <v>0</v>
      </c>
      <c r="E307" s="44">
        <f t="shared" si="196"/>
        <v>0</v>
      </c>
      <c r="F307" s="44">
        <f t="shared" si="196"/>
        <v>0</v>
      </c>
      <c r="G307" s="44">
        <f t="shared" si="196"/>
        <v>0</v>
      </c>
      <c r="H307" s="45">
        <f t="shared" si="196"/>
        <v>0</v>
      </c>
      <c r="I307" s="13">
        <f t="shared" si="170"/>
        <v>0</v>
      </c>
    </row>
    <row r="308" spans="1:9" hidden="1" x14ac:dyDescent="0.2">
      <c r="A308" s="64" t="s">
        <v>48</v>
      </c>
      <c r="B308" s="65"/>
      <c r="C308" s="44"/>
      <c r="D308" s="44"/>
      <c r="E308" s="44">
        <f>C308+D308</f>
        <v>0</v>
      </c>
      <c r="F308" s="44"/>
      <c r="G308" s="44"/>
      <c r="H308" s="45"/>
      <c r="I308" s="13">
        <f t="shared" si="170"/>
        <v>0</v>
      </c>
    </row>
    <row r="309" spans="1:9" hidden="1" x14ac:dyDescent="0.2">
      <c r="A309" s="37" t="s">
        <v>49</v>
      </c>
      <c r="B309" s="139" t="s">
        <v>50</v>
      </c>
      <c r="C309" s="39"/>
      <c r="D309" s="39"/>
      <c r="E309" s="39">
        <f>C309+D309</f>
        <v>0</v>
      </c>
      <c r="F309" s="39"/>
      <c r="G309" s="39"/>
      <c r="H309" s="40"/>
      <c r="I309" s="13">
        <f t="shared" si="170"/>
        <v>0</v>
      </c>
    </row>
    <row r="310" spans="1:9" hidden="1" x14ac:dyDescent="0.2">
      <c r="A310" s="37" t="s">
        <v>51</v>
      </c>
      <c r="B310" s="139" t="s">
        <v>52</v>
      </c>
      <c r="C310" s="39"/>
      <c r="D310" s="39"/>
      <c r="E310" s="39">
        <f>C310+D310</f>
        <v>0</v>
      </c>
      <c r="F310" s="39"/>
      <c r="G310" s="39"/>
      <c r="H310" s="40"/>
      <c r="I310" s="13">
        <f t="shared" si="170"/>
        <v>0</v>
      </c>
    </row>
    <row r="311" spans="1:9" hidden="1" x14ac:dyDescent="0.2">
      <c r="A311" s="37" t="s">
        <v>53</v>
      </c>
      <c r="B311" s="140" t="s">
        <v>80</v>
      </c>
      <c r="C311" s="39"/>
      <c r="D311" s="39"/>
      <c r="E311" s="39">
        <f>C311+D311</f>
        <v>0</v>
      </c>
      <c r="F311" s="39"/>
      <c r="G311" s="39"/>
      <c r="H311" s="40"/>
      <c r="I311" s="13">
        <f t="shared" si="170"/>
        <v>0</v>
      </c>
    </row>
    <row r="312" spans="1:9" s="3" customFormat="1" hidden="1" x14ac:dyDescent="0.2">
      <c r="A312" s="60" t="s">
        <v>55</v>
      </c>
      <c r="B312" s="61" t="s">
        <v>56</v>
      </c>
      <c r="C312" s="44">
        <f t="shared" ref="C312:H312" si="197">SUM(C316,C317,C318)</f>
        <v>0</v>
      </c>
      <c r="D312" s="44">
        <f t="shared" si="197"/>
        <v>0</v>
      </c>
      <c r="E312" s="44">
        <f t="shared" si="197"/>
        <v>0</v>
      </c>
      <c r="F312" s="44">
        <f t="shared" si="197"/>
        <v>0</v>
      </c>
      <c r="G312" s="44">
        <f t="shared" si="197"/>
        <v>0</v>
      </c>
      <c r="H312" s="45">
        <f t="shared" si="197"/>
        <v>0</v>
      </c>
      <c r="I312" s="72">
        <f t="shared" si="170"/>
        <v>0</v>
      </c>
    </row>
    <row r="313" spans="1:9" s="3" customFormat="1" hidden="1" x14ac:dyDescent="0.2">
      <c r="A313" s="66" t="s">
        <v>46</v>
      </c>
      <c r="B313" s="61"/>
      <c r="C313" s="44"/>
      <c r="D313" s="44"/>
      <c r="E313" s="44"/>
      <c r="F313" s="44"/>
      <c r="G313" s="44"/>
      <c r="H313" s="45"/>
      <c r="I313" s="72">
        <f t="shared" si="170"/>
        <v>0</v>
      </c>
    </row>
    <row r="314" spans="1:9" s="3" customFormat="1" hidden="1" x14ac:dyDescent="0.2">
      <c r="A314" s="64" t="s">
        <v>47</v>
      </c>
      <c r="B314" s="65"/>
      <c r="C314" s="44">
        <f t="shared" ref="C314:H314" si="198">C316+C317+C318-C315</f>
        <v>0</v>
      </c>
      <c r="D314" s="44">
        <f t="shared" si="198"/>
        <v>0</v>
      </c>
      <c r="E314" s="44">
        <f t="shared" si="198"/>
        <v>0</v>
      </c>
      <c r="F314" s="44">
        <f t="shared" si="198"/>
        <v>0</v>
      </c>
      <c r="G314" s="44">
        <f t="shared" si="198"/>
        <v>0</v>
      </c>
      <c r="H314" s="45">
        <f t="shared" si="198"/>
        <v>0</v>
      </c>
      <c r="I314" s="72">
        <f t="shared" si="170"/>
        <v>0</v>
      </c>
    </row>
    <row r="315" spans="1:9" s="3" customFormat="1" hidden="1" x14ac:dyDescent="0.2">
      <c r="A315" s="64" t="s">
        <v>48</v>
      </c>
      <c r="B315" s="65"/>
      <c r="C315" s="44"/>
      <c r="D315" s="44"/>
      <c r="E315" s="44"/>
      <c r="F315" s="44"/>
      <c r="G315" s="44"/>
      <c r="H315" s="45"/>
      <c r="I315" s="72">
        <f t="shared" si="170"/>
        <v>0</v>
      </c>
    </row>
    <row r="316" spans="1:9" s="3" customFormat="1" hidden="1" x14ac:dyDescent="0.2">
      <c r="A316" s="37" t="s">
        <v>49</v>
      </c>
      <c r="B316" s="140" t="s">
        <v>57</v>
      </c>
      <c r="C316" s="54"/>
      <c r="D316" s="54"/>
      <c r="E316" s="54">
        <f>C316+D316</f>
        <v>0</v>
      </c>
      <c r="F316" s="54"/>
      <c r="G316" s="54"/>
      <c r="H316" s="55"/>
      <c r="I316" s="72">
        <f t="shared" si="170"/>
        <v>0</v>
      </c>
    </row>
    <row r="317" spans="1:9" s="3" customFormat="1" hidden="1" x14ac:dyDescent="0.2">
      <c r="A317" s="37" t="s">
        <v>51</v>
      </c>
      <c r="B317" s="140" t="s">
        <v>58</v>
      </c>
      <c r="C317" s="54"/>
      <c r="D317" s="54"/>
      <c r="E317" s="54">
        <f>C317+D317</f>
        <v>0</v>
      </c>
      <c r="F317" s="54"/>
      <c r="G317" s="54"/>
      <c r="H317" s="55"/>
      <c r="I317" s="72">
        <f t="shared" si="170"/>
        <v>0</v>
      </c>
    </row>
    <row r="318" spans="1:9" s="3" customFormat="1" hidden="1" x14ac:dyDescent="0.2">
      <c r="A318" s="37" t="s">
        <v>53</v>
      </c>
      <c r="B318" s="140" t="s">
        <v>59</v>
      </c>
      <c r="C318" s="54"/>
      <c r="D318" s="54"/>
      <c r="E318" s="54">
        <f>C318+D318</f>
        <v>0</v>
      </c>
      <c r="F318" s="54"/>
      <c r="G318" s="54"/>
      <c r="H318" s="55"/>
      <c r="I318" s="72">
        <f t="shared" si="170"/>
        <v>0</v>
      </c>
    </row>
    <row r="319" spans="1:9" s="3" customFormat="1" hidden="1" x14ac:dyDescent="0.2">
      <c r="A319" s="60" t="s">
        <v>70</v>
      </c>
      <c r="B319" s="68" t="s">
        <v>60</v>
      </c>
      <c r="C319" s="44">
        <f t="shared" ref="C319:H319" si="199">SUM(C323,C324,C325)</f>
        <v>0</v>
      </c>
      <c r="D319" s="44">
        <f t="shared" si="199"/>
        <v>0</v>
      </c>
      <c r="E319" s="44">
        <f t="shared" si="199"/>
        <v>0</v>
      </c>
      <c r="F319" s="44">
        <f t="shared" si="199"/>
        <v>0</v>
      </c>
      <c r="G319" s="44">
        <f t="shared" si="199"/>
        <v>0</v>
      </c>
      <c r="H319" s="45">
        <f t="shared" si="199"/>
        <v>0</v>
      </c>
      <c r="I319" s="72">
        <f t="shared" ref="I319:I382" si="200">SUM(E319:H319)</f>
        <v>0</v>
      </c>
    </row>
    <row r="320" spans="1:9" s="3" customFormat="1" hidden="1" x14ac:dyDescent="0.2">
      <c r="A320" s="66" t="s">
        <v>46</v>
      </c>
      <c r="B320" s="68"/>
      <c r="C320" s="44"/>
      <c r="D320" s="44"/>
      <c r="E320" s="44"/>
      <c r="F320" s="44"/>
      <c r="G320" s="44"/>
      <c r="H320" s="45"/>
      <c r="I320" s="72">
        <f t="shared" si="200"/>
        <v>0</v>
      </c>
    </row>
    <row r="321" spans="1:9" s="3" customFormat="1" hidden="1" x14ac:dyDescent="0.2">
      <c r="A321" s="64" t="s">
        <v>47</v>
      </c>
      <c r="B321" s="65"/>
      <c r="C321" s="44">
        <f t="shared" ref="C321:H321" si="201">C323+C324+C325-C322</f>
        <v>0</v>
      </c>
      <c r="D321" s="44">
        <f t="shared" si="201"/>
        <v>0</v>
      </c>
      <c r="E321" s="44">
        <f t="shared" si="201"/>
        <v>0</v>
      </c>
      <c r="F321" s="44">
        <f t="shared" si="201"/>
        <v>0</v>
      </c>
      <c r="G321" s="44">
        <f t="shared" si="201"/>
        <v>0</v>
      </c>
      <c r="H321" s="45">
        <f t="shared" si="201"/>
        <v>0</v>
      </c>
      <c r="I321" s="72">
        <f t="shared" si="200"/>
        <v>0</v>
      </c>
    </row>
    <row r="322" spans="1:9" s="3" customFormat="1" hidden="1" x14ac:dyDescent="0.2">
      <c r="A322" s="64" t="s">
        <v>48</v>
      </c>
      <c r="B322" s="65"/>
      <c r="C322" s="44"/>
      <c r="D322" s="44"/>
      <c r="E322" s="44"/>
      <c r="F322" s="44"/>
      <c r="G322" s="44"/>
      <c r="H322" s="45"/>
      <c r="I322" s="72">
        <f t="shared" si="200"/>
        <v>0</v>
      </c>
    </row>
    <row r="323" spans="1:9" s="3" customFormat="1" hidden="1" x14ac:dyDescent="0.2">
      <c r="A323" s="37" t="s">
        <v>49</v>
      </c>
      <c r="B323" s="140" t="s">
        <v>61</v>
      </c>
      <c r="C323" s="54"/>
      <c r="D323" s="54"/>
      <c r="E323" s="54">
        <f>C323+D323</f>
        <v>0</v>
      </c>
      <c r="F323" s="54"/>
      <c r="G323" s="54"/>
      <c r="H323" s="55"/>
      <c r="I323" s="72">
        <f t="shared" si="200"/>
        <v>0</v>
      </c>
    </row>
    <row r="324" spans="1:9" s="3" customFormat="1" hidden="1" x14ac:dyDescent="0.2">
      <c r="A324" s="37" t="s">
        <v>51</v>
      </c>
      <c r="B324" s="140" t="s">
        <v>62</v>
      </c>
      <c r="C324" s="54"/>
      <c r="D324" s="54"/>
      <c r="E324" s="54">
        <f>C324+D324</f>
        <v>0</v>
      </c>
      <c r="F324" s="54"/>
      <c r="G324" s="54"/>
      <c r="H324" s="55"/>
      <c r="I324" s="72">
        <f t="shared" si="200"/>
        <v>0</v>
      </c>
    </row>
    <row r="325" spans="1:9" s="3" customFormat="1" hidden="1" x14ac:dyDescent="0.2">
      <c r="A325" s="37" t="s">
        <v>53</v>
      </c>
      <c r="B325" s="140" t="s">
        <v>63</v>
      </c>
      <c r="C325" s="54"/>
      <c r="D325" s="54"/>
      <c r="E325" s="54">
        <f>C325+D325</f>
        <v>0</v>
      </c>
      <c r="F325" s="54"/>
      <c r="G325" s="54"/>
      <c r="H325" s="55"/>
      <c r="I325" s="72">
        <f t="shared" si="200"/>
        <v>0</v>
      </c>
    </row>
    <row r="326" spans="1:9" s="3" customFormat="1" hidden="1" x14ac:dyDescent="0.2">
      <c r="A326" s="69"/>
      <c r="B326" s="53"/>
      <c r="C326" s="54"/>
      <c r="D326" s="54"/>
      <c r="E326" s="54"/>
      <c r="F326" s="54"/>
      <c r="G326" s="54"/>
      <c r="H326" s="55"/>
      <c r="I326" s="72">
        <f t="shared" si="200"/>
        <v>0</v>
      </c>
    </row>
    <row r="327" spans="1:9" s="3" customFormat="1" hidden="1" x14ac:dyDescent="0.2">
      <c r="A327" s="46" t="s">
        <v>64</v>
      </c>
      <c r="B327" s="68" t="s">
        <v>65</v>
      </c>
      <c r="C327" s="44"/>
      <c r="D327" s="44"/>
      <c r="E327" s="44">
        <f>C327+D327</f>
        <v>0</v>
      </c>
      <c r="F327" s="44"/>
      <c r="G327" s="44"/>
      <c r="H327" s="45"/>
      <c r="I327" s="72">
        <f t="shared" si="200"/>
        <v>0</v>
      </c>
    </row>
    <row r="328" spans="1:9" s="3" customFormat="1" hidden="1" x14ac:dyDescent="0.2">
      <c r="A328" s="69"/>
      <c r="B328" s="53"/>
      <c r="C328" s="54"/>
      <c r="D328" s="54"/>
      <c r="E328" s="54"/>
      <c r="F328" s="54"/>
      <c r="G328" s="54"/>
      <c r="H328" s="55"/>
      <c r="I328" s="72">
        <f t="shared" si="200"/>
        <v>0</v>
      </c>
    </row>
    <row r="329" spans="1:9" s="3" customFormat="1" hidden="1" x14ac:dyDescent="0.2">
      <c r="A329" s="46" t="s">
        <v>66</v>
      </c>
      <c r="B329" s="68"/>
      <c r="C329" s="44">
        <f t="shared" ref="C329" si="202">C282-C300</f>
        <v>0</v>
      </c>
      <c r="D329" s="44">
        <f t="shared" ref="D329:H329" si="203">D282-D300</f>
        <v>0</v>
      </c>
      <c r="E329" s="44">
        <f t="shared" si="203"/>
        <v>0</v>
      </c>
      <c r="F329" s="44">
        <f t="shared" si="203"/>
        <v>0</v>
      </c>
      <c r="G329" s="44">
        <f t="shared" si="203"/>
        <v>0</v>
      </c>
      <c r="H329" s="45">
        <f t="shared" si="203"/>
        <v>0</v>
      </c>
      <c r="I329" s="72">
        <f t="shared" si="200"/>
        <v>0</v>
      </c>
    </row>
    <row r="330" spans="1:9" s="3" customFormat="1" hidden="1" x14ac:dyDescent="0.2">
      <c r="A330" s="52"/>
      <c r="B330" s="53"/>
      <c r="C330" s="54"/>
      <c r="D330" s="54"/>
      <c r="E330" s="54"/>
      <c r="F330" s="54"/>
      <c r="G330" s="54"/>
      <c r="H330" s="55"/>
      <c r="I330" s="72">
        <f t="shared" si="200"/>
        <v>0</v>
      </c>
    </row>
    <row r="331" spans="1:9" s="2" customFormat="1" hidden="1" x14ac:dyDescent="0.2">
      <c r="A331" s="116" t="s">
        <v>85</v>
      </c>
      <c r="B331" s="105"/>
      <c r="C331" s="106">
        <f t="shared" ref="C331:H331" si="204">C332</f>
        <v>0</v>
      </c>
      <c r="D331" s="106">
        <f t="shared" si="204"/>
        <v>0</v>
      </c>
      <c r="E331" s="106">
        <f t="shared" si="204"/>
        <v>0</v>
      </c>
      <c r="F331" s="106">
        <f t="shared" si="204"/>
        <v>0</v>
      </c>
      <c r="G331" s="106">
        <f t="shared" si="204"/>
        <v>0</v>
      </c>
      <c r="H331" s="107">
        <f t="shared" si="204"/>
        <v>0</v>
      </c>
      <c r="I331" s="71">
        <f t="shared" si="200"/>
        <v>0</v>
      </c>
    </row>
    <row r="332" spans="1:9" s="6" customFormat="1" hidden="1" x14ac:dyDescent="0.2">
      <c r="A332" s="108" t="s">
        <v>72</v>
      </c>
      <c r="B332" s="109"/>
      <c r="C332" s="110">
        <f t="shared" ref="C332" si="205">SUM(C333,C334,C335,C336)</f>
        <v>0</v>
      </c>
      <c r="D332" s="110">
        <f t="shared" ref="D332:H332" si="206">SUM(D333,D334,D335,D336)</f>
        <v>0</v>
      </c>
      <c r="E332" s="110">
        <f t="shared" si="206"/>
        <v>0</v>
      </c>
      <c r="F332" s="110">
        <f t="shared" si="206"/>
        <v>0</v>
      </c>
      <c r="G332" s="110">
        <f t="shared" si="206"/>
        <v>0</v>
      </c>
      <c r="H332" s="111">
        <f t="shared" si="206"/>
        <v>0</v>
      </c>
      <c r="I332" s="112">
        <f t="shared" si="200"/>
        <v>0</v>
      </c>
    </row>
    <row r="333" spans="1:9" hidden="1" x14ac:dyDescent="0.2">
      <c r="A333" s="37" t="s">
        <v>13</v>
      </c>
      <c r="B333" s="38"/>
      <c r="C333" s="39"/>
      <c r="D333" s="39"/>
      <c r="E333" s="39">
        <f>SUM(C333,D333)</f>
        <v>0</v>
      </c>
      <c r="F333" s="39"/>
      <c r="G333" s="39"/>
      <c r="H333" s="40"/>
      <c r="I333" s="13">
        <f t="shared" si="200"/>
        <v>0</v>
      </c>
    </row>
    <row r="334" spans="1:9" s="3" customFormat="1" hidden="1" x14ac:dyDescent="0.2">
      <c r="A334" s="37" t="s">
        <v>14</v>
      </c>
      <c r="B334" s="41"/>
      <c r="C334" s="54"/>
      <c r="D334" s="54"/>
      <c r="E334" s="54">
        <f>SUM(C334,D334)</f>
        <v>0</v>
      </c>
      <c r="F334" s="54"/>
      <c r="G334" s="54"/>
      <c r="H334" s="55"/>
      <c r="I334" s="72">
        <f t="shared" si="200"/>
        <v>0</v>
      </c>
    </row>
    <row r="335" spans="1:9" s="3" customFormat="1" ht="38.25" hidden="1" x14ac:dyDescent="0.2">
      <c r="A335" s="37" t="s">
        <v>73</v>
      </c>
      <c r="B335" s="38">
        <v>420269</v>
      </c>
      <c r="C335" s="54"/>
      <c r="D335" s="54"/>
      <c r="E335" s="54">
        <f>SUM(C335,D335)</f>
        <v>0</v>
      </c>
      <c r="F335" s="54"/>
      <c r="G335" s="54"/>
      <c r="H335" s="55"/>
      <c r="I335" s="72">
        <f t="shared" si="200"/>
        <v>0</v>
      </c>
    </row>
    <row r="336" spans="1:9" s="3" customFormat="1" ht="25.5" hidden="1" x14ac:dyDescent="0.2">
      <c r="A336" s="42" t="s">
        <v>74</v>
      </c>
      <c r="B336" s="43" t="s">
        <v>75</v>
      </c>
      <c r="C336" s="44">
        <f t="shared" ref="C336:H336" si="207">SUM(C337,C341,C345)</f>
        <v>0</v>
      </c>
      <c r="D336" s="44">
        <f t="shared" si="207"/>
        <v>0</v>
      </c>
      <c r="E336" s="44">
        <f t="shared" si="207"/>
        <v>0</v>
      </c>
      <c r="F336" s="44">
        <f t="shared" si="207"/>
        <v>0</v>
      </c>
      <c r="G336" s="44">
        <f t="shared" si="207"/>
        <v>0</v>
      </c>
      <c r="H336" s="45">
        <f t="shared" si="207"/>
        <v>0</v>
      </c>
      <c r="I336" s="72">
        <f t="shared" si="200"/>
        <v>0</v>
      </c>
    </row>
    <row r="337" spans="1:9" s="3" customFormat="1" hidden="1" x14ac:dyDescent="0.2">
      <c r="A337" s="46" t="s">
        <v>18</v>
      </c>
      <c r="B337" s="47" t="s">
        <v>17</v>
      </c>
      <c r="C337" s="44">
        <f t="shared" ref="C337:H337" si="208">SUM(C338:C340)</f>
        <v>0</v>
      </c>
      <c r="D337" s="44">
        <f t="shared" si="208"/>
        <v>0</v>
      </c>
      <c r="E337" s="44">
        <f t="shared" si="208"/>
        <v>0</v>
      </c>
      <c r="F337" s="44">
        <f t="shared" si="208"/>
        <v>0</v>
      </c>
      <c r="G337" s="44">
        <f t="shared" si="208"/>
        <v>0</v>
      </c>
      <c r="H337" s="45">
        <f t="shared" si="208"/>
        <v>0</v>
      </c>
      <c r="I337" s="72">
        <f t="shared" si="200"/>
        <v>0</v>
      </c>
    </row>
    <row r="338" spans="1:9" s="3" customFormat="1" hidden="1" x14ac:dyDescent="0.2">
      <c r="A338" s="48" t="s">
        <v>20</v>
      </c>
      <c r="B338" s="49" t="s">
        <v>19</v>
      </c>
      <c r="C338" s="54"/>
      <c r="D338" s="54"/>
      <c r="E338" s="54">
        <f>SUM(C338,D338)</f>
        <v>0</v>
      </c>
      <c r="F338" s="54"/>
      <c r="G338" s="54"/>
      <c r="H338" s="55"/>
      <c r="I338" s="72">
        <f t="shared" si="200"/>
        <v>0</v>
      </c>
    </row>
    <row r="339" spans="1:9" s="3" customFormat="1" hidden="1" x14ac:dyDescent="0.2">
      <c r="A339" s="48" t="s">
        <v>21</v>
      </c>
      <c r="B339" s="50" t="s">
        <v>22</v>
      </c>
      <c r="C339" s="54"/>
      <c r="D339" s="54"/>
      <c r="E339" s="54">
        <f>SUM(C339,D339)</f>
        <v>0</v>
      </c>
      <c r="F339" s="54"/>
      <c r="G339" s="54"/>
      <c r="H339" s="55"/>
      <c r="I339" s="72">
        <f t="shared" si="200"/>
        <v>0</v>
      </c>
    </row>
    <row r="340" spans="1:9" s="3" customFormat="1" hidden="1" x14ac:dyDescent="0.2">
      <c r="A340" s="48" t="s">
        <v>23</v>
      </c>
      <c r="B340" s="50" t="s">
        <v>24</v>
      </c>
      <c r="C340" s="54"/>
      <c r="D340" s="54"/>
      <c r="E340" s="54">
        <f>SUM(C340,D340)</f>
        <v>0</v>
      </c>
      <c r="F340" s="54"/>
      <c r="G340" s="54"/>
      <c r="H340" s="55"/>
      <c r="I340" s="72">
        <f t="shared" si="200"/>
        <v>0</v>
      </c>
    </row>
    <row r="341" spans="1:9" s="3" customFormat="1" hidden="1" x14ac:dyDescent="0.2">
      <c r="A341" s="46" t="s">
        <v>25</v>
      </c>
      <c r="B341" s="51" t="s">
        <v>26</v>
      </c>
      <c r="C341" s="44">
        <f t="shared" ref="C341:H341" si="209">SUM(C342:C344)</f>
        <v>0</v>
      </c>
      <c r="D341" s="44">
        <f t="shared" si="209"/>
        <v>0</v>
      </c>
      <c r="E341" s="44">
        <f t="shared" si="209"/>
        <v>0</v>
      </c>
      <c r="F341" s="44">
        <f t="shared" si="209"/>
        <v>0</v>
      </c>
      <c r="G341" s="44">
        <f t="shared" si="209"/>
        <v>0</v>
      </c>
      <c r="H341" s="45">
        <f t="shared" si="209"/>
        <v>0</v>
      </c>
      <c r="I341" s="72">
        <f t="shared" si="200"/>
        <v>0</v>
      </c>
    </row>
    <row r="342" spans="1:9" s="3" customFormat="1" hidden="1" x14ac:dyDescent="0.2">
      <c r="A342" s="48" t="s">
        <v>20</v>
      </c>
      <c r="B342" s="50" t="s">
        <v>27</v>
      </c>
      <c r="C342" s="54"/>
      <c r="D342" s="54"/>
      <c r="E342" s="54">
        <f>SUM(C342,D342)</f>
        <v>0</v>
      </c>
      <c r="F342" s="54"/>
      <c r="G342" s="54"/>
      <c r="H342" s="55"/>
      <c r="I342" s="72">
        <f t="shared" si="200"/>
        <v>0</v>
      </c>
    </row>
    <row r="343" spans="1:9" s="3" customFormat="1" hidden="1" x14ac:dyDescent="0.2">
      <c r="A343" s="48" t="s">
        <v>21</v>
      </c>
      <c r="B343" s="50" t="s">
        <v>28</v>
      </c>
      <c r="C343" s="54"/>
      <c r="D343" s="54"/>
      <c r="E343" s="54">
        <f>SUM(C343,D343)</f>
        <v>0</v>
      </c>
      <c r="F343" s="54"/>
      <c r="G343" s="54"/>
      <c r="H343" s="55"/>
      <c r="I343" s="72">
        <f t="shared" si="200"/>
        <v>0</v>
      </c>
    </row>
    <row r="344" spans="1:9" s="3" customFormat="1" hidden="1" x14ac:dyDescent="0.2">
      <c r="A344" s="48" t="s">
        <v>23</v>
      </c>
      <c r="B344" s="50" t="s">
        <v>29</v>
      </c>
      <c r="C344" s="54"/>
      <c r="D344" s="54"/>
      <c r="E344" s="54">
        <f>SUM(C344,D344)</f>
        <v>0</v>
      </c>
      <c r="F344" s="54"/>
      <c r="G344" s="54"/>
      <c r="H344" s="55"/>
      <c r="I344" s="72">
        <f t="shared" si="200"/>
        <v>0</v>
      </c>
    </row>
    <row r="345" spans="1:9" s="3" customFormat="1" hidden="1" x14ac:dyDescent="0.2">
      <c r="A345" s="46" t="s">
        <v>76</v>
      </c>
      <c r="B345" s="51" t="s">
        <v>31</v>
      </c>
      <c r="C345" s="44">
        <f t="shared" ref="C345:H345" si="210">SUM(C346:C348)</f>
        <v>0</v>
      </c>
      <c r="D345" s="44">
        <f t="shared" si="210"/>
        <v>0</v>
      </c>
      <c r="E345" s="44">
        <f t="shared" si="210"/>
        <v>0</v>
      </c>
      <c r="F345" s="44">
        <f t="shared" si="210"/>
        <v>0</v>
      </c>
      <c r="G345" s="44">
        <f t="shared" si="210"/>
        <v>0</v>
      </c>
      <c r="H345" s="45">
        <f t="shared" si="210"/>
        <v>0</v>
      </c>
      <c r="I345" s="72">
        <f t="shared" si="200"/>
        <v>0</v>
      </c>
    </row>
    <row r="346" spans="1:9" s="3" customFormat="1" hidden="1" x14ac:dyDescent="0.2">
      <c r="A346" s="48" t="s">
        <v>20</v>
      </c>
      <c r="B346" s="50" t="s">
        <v>32</v>
      </c>
      <c r="C346" s="54"/>
      <c r="D346" s="54"/>
      <c r="E346" s="54">
        <f>SUM(C346,D346)</f>
        <v>0</v>
      </c>
      <c r="F346" s="54"/>
      <c r="G346" s="54"/>
      <c r="H346" s="55"/>
      <c r="I346" s="72">
        <f t="shared" si="200"/>
        <v>0</v>
      </c>
    </row>
    <row r="347" spans="1:9" s="3" customFormat="1" hidden="1" x14ac:dyDescent="0.2">
      <c r="A347" s="48" t="s">
        <v>21</v>
      </c>
      <c r="B347" s="50" t="s">
        <v>33</v>
      </c>
      <c r="C347" s="54"/>
      <c r="D347" s="54"/>
      <c r="E347" s="54">
        <f>SUM(C347,D347)</f>
        <v>0</v>
      </c>
      <c r="F347" s="54"/>
      <c r="G347" s="54"/>
      <c r="H347" s="55"/>
      <c r="I347" s="72">
        <f t="shared" si="200"/>
        <v>0</v>
      </c>
    </row>
    <row r="348" spans="1:9" s="3" customFormat="1" hidden="1" x14ac:dyDescent="0.2">
      <c r="A348" s="48" t="s">
        <v>23</v>
      </c>
      <c r="B348" s="50" t="s">
        <v>34</v>
      </c>
      <c r="C348" s="54"/>
      <c r="D348" s="54"/>
      <c r="E348" s="54">
        <f>SUM(C348,D348)</f>
        <v>0</v>
      </c>
      <c r="F348" s="54"/>
      <c r="G348" s="54"/>
      <c r="H348" s="55"/>
      <c r="I348" s="72">
        <f t="shared" si="200"/>
        <v>0</v>
      </c>
    </row>
    <row r="349" spans="1:9" s="6" customFormat="1" hidden="1" x14ac:dyDescent="0.2">
      <c r="A349" s="108" t="s">
        <v>69</v>
      </c>
      <c r="B349" s="109"/>
      <c r="C349" s="110">
        <f t="shared" ref="C349" si="211">SUM(C350,C353,C376)</f>
        <v>0</v>
      </c>
      <c r="D349" s="110">
        <f t="shared" ref="D349:H349" si="212">SUM(D350,D353,D376)</f>
        <v>0</v>
      </c>
      <c r="E349" s="110">
        <f t="shared" si="212"/>
        <v>0</v>
      </c>
      <c r="F349" s="110">
        <f t="shared" si="212"/>
        <v>0</v>
      </c>
      <c r="G349" s="110">
        <f t="shared" si="212"/>
        <v>0</v>
      </c>
      <c r="H349" s="111">
        <f t="shared" si="212"/>
        <v>0</v>
      </c>
      <c r="I349" s="112">
        <f t="shared" si="200"/>
        <v>0</v>
      </c>
    </row>
    <row r="350" spans="1:9" hidden="1" x14ac:dyDescent="0.2">
      <c r="A350" s="60" t="s">
        <v>36</v>
      </c>
      <c r="B350" s="61">
        <v>20</v>
      </c>
      <c r="C350" s="44">
        <f t="shared" ref="C350:H350" si="213">SUM(C351)</f>
        <v>0</v>
      </c>
      <c r="D350" s="44">
        <f t="shared" si="213"/>
        <v>0</v>
      </c>
      <c r="E350" s="44">
        <f t="shared" si="213"/>
        <v>0</v>
      </c>
      <c r="F350" s="44">
        <f t="shared" si="213"/>
        <v>0</v>
      </c>
      <c r="G350" s="44">
        <f t="shared" si="213"/>
        <v>0</v>
      </c>
      <c r="H350" s="45">
        <f t="shared" si="213"/>
        <v>0</v>
      </c>
      <c r="I350" s="13">
        <f t="shared" si="200"/>
        <v>0</v>
      </c>
    </row>
    <row r="351" spans="1:9" hidden="1" x14ac:dyDescent="0.2">
      <c r="A351" s="48" t="s">
        <v>39</v>
      </c>
      <c r="B351" s="138" t="s">
        <v>38</v>
      </c>
      <c r="C351" s="39"/>
      <c r="D351" s="39"/>
      <c r="E351" s="39">
        <f>C351+D351</f>
        <v>0</v>
      </c>
      <c r="F351" s="39"/>
      <c r="G351" s="39"/>
      <c r="H351" s="40"/>
      <c r="I351" s="13">
        <f t="shared" si="200"/>
        <v>0</v>
      </c>
    </row>
    <row r="352" spans="1:9" s="3" customFormat="1" hidden="1" x14ac:dyDescent="0.2">
      <c r="A352" s="48"/>
      <c r="B352" s="49"/>
      <c r="C352" s="54"/>
      <c r="D352" s="54"/>
      <c r="E352" s="54"/>
      <c r="F352" s="54"/>
      <c r="G352" s="54"/>
      <c r="H352" s="55"/>
      <c r="I352" s="72">
        <f t="shared" si="200"/>
        <v>0</v>
      </c>
    </row>
    <row r="353" spans="1:11" ht="25.5" hidden="1" x14ac:dyDescent="0.2">
      <c r="A353" s="60" t="s">
        <v>43</v>
      </c>
      <c r="B353" s="62">
        <v>58</v>
      </c>
      <c r="C353" s="44">
        <f t="shared" ref="C353" si="214">SUM(C354,C361,C368)</f>
        <v>0</v>
      </c>
      <c r="D353" s="44">
        <f t="shared" ref="D353:H353" si="215">SUM(D354,D361,D368)</f>
        <v>0</v>
      </c>
      <c r="E353" s="44">
        <f t="shared" si="215"/>
        <v>0</v>
      </c>
      <c r="F353" s="44">
        <f t="shared" si="215"/>
        <v>0</v>
      </c>
      <c r="G353" s="44">
        <f t="shared" si="215"/>
        <v>0</v>
      </c>
      <c r="H353" s="45">
        <f t="shared" si="215"/>
        <v>0</v>
      </c>
      <c r="I353" s="13">
        <f t="shared" si="200"/>
        <v>0</v>
      </c>
    </row>
    <row r="354" spans="1:11" hidden="1" x14ac:dyDescent="0.2">
      <c r="A354" s="60" t="s">
        <v>44</v>
      </c>
      <c r="B354" s="63" t="s">
        <v>45</v>
      </c>
      <c r="C354" s="44">
        <f t="shared" ref="C354" si="216">SUM(C358,C359,C360)</f>
        <v>0</v>
      </c>
      <c r="D354" s="44">
        <f t="shared" ref="D354:H354" si="217">SUM(D358,D359,D360)</f>
        <v>0</v>
      </c>
      <c r="E354" s="44">
        <f t="shared" si="217"/>
        <v>0</v>
      </c>
      <c r="F354" s="44">
        <f t="shared" si="217"/>
        <v>0</v>
      </c>
      <c r="G354" s="44">
        <f t="shared" si="217"/>
        <v>0</v>
      </c>
      <c r="H354" s="45">
        <f t="shared" si="217"/>
        <v>0</v>
      </c>
      <c r="I354" s="13">
        <f t="shared" si="200"/>
        <v>0</v>
      </c>
    </row>
    <row r="355" spans="1:11" s="3" customFormat="1" hidden="1" x14ac:dyDescent="0.2">
      <c r="A355" s="64" t="s">
        <v>46</v>
      </c>
      <c r="B355" s="65"/>
      <c r="C355" s="44"/>
      <c r="D355" s="44"/>
      <c r="E355" s="44"/>
      <c r="F355" s="44"/>
      <c r="G355" s="44"/>
      <c r="H355" s="45"/>
      <c r="I355" s="72">
        <f t="shared" si="200"/>
        <v>0</v>
      </c>
    </row>
    <row r="356" spans="1:11" hidden="1" x14ac:dyDescent="0.2">
      <c r="A356" s="64" t="s">
        <v>47</v>
      </c>
      <c r="B356" s="65"/>
      <c r="C356" s="44">
        <f t="shared" ref="C356" si="218">C358+C359+C360-C357</f>
        <v>0</v>
      </c>
      <c r="D356" s="44">
        <f t="shared" ref="D356:H356" si="219">D358+D359+D360-D357</f>
        <v>0</v>
      </c>
      <c r="E356" s="44">
        <f t="shared" si="219"/>
        <v>0</v>
      </c>
      <c r="F356" s="44">
        <f t="shared" si="219"/>
        <v>0</v>
      </c>
      <c r="G356" s="44">
        <f t="shared" si="219"/>
        <v>0</v>
      </c>
      <c r="H356" s="45">
        <f t="shared" si="219"/>
        <v>0</v>
      </c>
      <c r="I356" s="13">
        <f t="shared" si="200"/>
        <v>0</v>
      </c>
    </row>
    <row r="357" spans="1:11" s="3" customFormat="1" hidden="1" x14ac:dyDescent="0.2">
      <c r="A357" s="64" t="s">
        <v>48</v>
      </c>
      <c r="B357" s="65"/>
      <c r="C357" s="44"/>
      <c r="D357" s="44"/>
      <c r="E357" s="44">
        <f>C357+D357</f>
        <v>0</v>
      </c>
      <c r="F357" s="44"/>
      <c r="G357" s="44"/>
      <c r="H357" s="45"/>
      <c r="I357" s="72">
        <f t="shared" si="200"/>
        <v>0</v>
      </c>
    </row>
    <row r="358" spans="1:11" hidden="1" x14ac:dyDescent="0.2">
      <c r="A358" s="37" t="s">
        <v>49</v>
      </c>
      <c r="B358" s="139" t="s">
        <v>50</v>
      </c>
      <c r="C358" s="39"/>
      <c r="D358" s="39"/>
      <c r="E358" s="39">
        <f>C358+D358</f>
        <v>0</v>
      </c>
      <c r="F358" s="39"/>
      <c r="G358" s="39"/>
      <c r="H358" s="40"/>
      <c r="I358" s="13">
        <f t="shared" si="200"/>
        <v>0</v>
      </c>
      <c r="J358" s="8">
        <v>0.02</v>
      </c>
      <c r="K358" s="8">
        <v>0.13</v>
      </c>
    </row>
    <row r="359" spans="1:11" hidden="1" x14ac:dyDescent="0.2">
      <c r="A359" s="37" t="s">
        <v>51</v>
      </c>
      <c r="B359" s="139" t="s">
        <v>52</v>
      </c>
      <c r="C359" s="39"/>
      <c r="D359" s="39"/>
      <c r="E359" s="39">
        <f>C359+D359</f>
        <v>0</v>
      </c>
      <c r="F359" s="39"/>
      <c r="G359" s="39"/>
      <c r="H359" s="40"/>
      <c r="I359" s="13">
        <f t="shared" si="200"/>
        <v>0</v>
      </c>
      <c r="J359" s="8">
        <v>0.85</v>
      </c>
    </row>
    <row r="360" spans="1:11" s="3" customFormat="1" hidden="1" x14ac:dyDescent="0.2">
      <c r="A360" s="37" t="s">
        <v>53</v>
      </c>
      <c r="B360" s="140" t="s">
        <v>54</v>
      </c>
      <c r="C360" s="54"/>
      <c r="D360" s="54"/>
      <c r="E360" s="54">
        <f>C360+D360</f>
        <v>0</v>
      </c>
      <c r="F360" s="54"/>
      <c r="G360" s="54"/>
      <c r="H360" s="55"/>
      <c r="I360" s="72">
        <f t="shared" si="200"/>
        <v>0</v>
      </c>
    </row>
    <row r="361" spans="1:11" s="3" customFormat="1" hidden="1" x14ac:dyDescent="0.2">
      <c r="A361" s="60" t="s">
        <v>55</v>
      </c>
      <c r="B361" s="61" t="s">
        <v>56</v>
      </c>
      <c r="C361" s="44">
        <f t="shared" ref="C361:H361" si="220">SUM(C365,C366,C367)</f>
        <v>0</v>
      </c>
      <c r="D361" s="44">
        <f t="shared" si="220"/>
        <v>0</v>
      </c>
      <c r="E361" s="44">
        <f t="shared" si="220"/>
        <v>0</v>
      </c>
      <c r="F361" s="44">
        <f t="shared" si="220"/>
        <v>0</v>
      </c>
      <c r="G361" s="44">
        <f t="shared" si="220"/>
        <v>0</v>
      </c>
      <c r="H361" s="45">
        <f t="shared" si="220"/>
        <v>0</v>
      </c>
      <c r="I361" s="72">
        <f t="shared" si="200"/>
        <v>0</v>
      </c>
    </row>
    <row r="362" spans="1:11" s="3" customFormat="1" hidden="1" x14ac:dyDescent="0.2">
      <c r="A362" s="66" t="s">
        <v>46</v>
      </c>
      <c r="B362" s="61"/>
      <c r="C362" s="44"/>
      <c r="D362" s="44"/>
      <c r="E362" s="44"/>
      <c r="F362" s="44"/>
      <c r="G362" s="44"/>
      <c r="H362" s="45"/>
      <c r="I362" s="72">
        <f t="shared" si="200"/>
        <v>0</v>
      </c>
    </row>
    <row r="363" spans="1:11" s="3" customFormat="1" hidden="1" x14ac:dyDescent="0.2">
      <c r="A363" s="64" t="s">
        <v>47</v>
      </c>
      <c r="B363" s="65"/>
      <c r="C363" s="44">
        <f t="shared" ref="C363:H363" si="221">C365+C366+C367-C364</f>
        <v>0</v>
      </c>
      <c r="D363" s="44">
        <f t="shared" si="221"/>
        <v>0</v>
      </c>
      <c r="E363" s="44">
        <f t="shared" si="221"/>
        <v>0</v>
      </c>
      <c r="F363" s="44">
        <f t="shared" si="221"/>
        <v>0</v>
      </c>
      <c r="G363" s="44">
        <f t="shared" si="221"/>
        <v>0</v>
      </c>
      <c r="H363" s="45">
        <f t="shared" si="221"/>
        <v>0</v>
      </c>
      <c r="I363" s="72">
        <f t="shared" si="200"/>
        <v>0</v>
      </c>
    </row>
    <row r="364" spans="1:11" s="3" customFormat="1" hidden="1" x14ac:dyDescent="0.2">
      <c r="A364" s="64" t="s">
        <v>48</v>
      </c>
      <c r="B364" s="65"/>
      <c r="C364" s="44"/>
      <c r="D364" s="44"/>
      <c r="E364" s="44">
        <f>C364+D364</f>
        <v>0</v>
      </c>
      <c r="F364" s="44"/>
      <c r="G364" s="44"/>
      <c r="H364" s="45"/>
      <c r="I364" s="72">
        <f t="shared" si="200"/>
        <v>0</v>
      </c>
    </row>
    <row r="365" spans="1:11" s="3" customFormat="1" hidden="1" x14ac:dyDescent="0.2">
      <c r="A365" s="37" t="s">
        <v>49</v>
      </c>
      <c r="B365" s="140" t="s">
        <v>57</v>
      </c>
      <c r="C365" s="54"/>
      <c r="D365" s="54"/>
      <c r="E365" s="54">
        <f>C365+D365</f>
        <v>0</v>
      </c>
      <c r="F365" s="54"/>
      <c r="G365" s="54"/>
      <c r="H365" s="55"/>
      <c r="I365" s="72">
        <f t="shared" si="200"/>
        <v>0</v>
      </c>
    </row>
    <row r="366" spans="1:11" s="3" customFormat="1" hidden="1" x14ac:dyDescent="0.2">
      <c r="A366" s="37" t="s">
        <v>51</v>
      </c>
      <c r="B366" s="140" t="s">
        <v>58</v>
      </c>
      <c r="C366" s="54"/>
      <c r="D366" s="54"/>
      <c r="E366" s="54">
        <f>C366+D366</f>
        <v>0</v>
      </c>
      <c r="F366" s="54"/>
      <c r="G366" s="54"/>
      <c r="H366" s="55"/>
      <c r="I366" s="72">
        <f t="shared" si="200"/>
        <v>0</v>
      </c>
    </row>
    <row r="367" spans="1:11" s="3" customFormat="1" hidden="1" x14ac:dyDescent="0.2">
      <c r="A367" s="37" t="s">
        <v>53</v>
      </c>
      <c r="B367" s="140" t="s">
        <v>59</v>
      </c>
      <c r="C367" s="54"/>
      <c r="D367" s="54"/>
      <c r="E367" s="54">
        <f>C367+D367</f>
        <v>0</v>
      </c>
      <c r="F367" s="54"/>
      <c r="G367" s="54"/>
      <c r="H367" s="55"/>
      <c r="I367" s="72">
        <f t="shared" si="200"/>
        <v>0</v>
      </c>
    </row>
    <row r="368" spans="1:11" s="3" customFormat="1" hidden="1" x14ac:dyDescent="0.2">
      <c r="A368" s="60" t="s">
        <v>70</v>
      </c>
      <c r="B368" s="68" t="s">
        <v>60</v>
      </c>
      <c r="C368" s="44">
        <f t="shared" ref="C368:H368" si="222">SUM(C372,C373,C374)</f>
        <v>0</v>
      </c>
      <c r="D368" s="44">
        <f t="shared" si="222"/>
        <v>0</v>
      </c>
      <c r="E368" s="44">
        <f t="shared" si="222"/>
        <v>0</v>
      </c>
      <c r="F368" s="44">
        <f t="shared" si="222"/>
        <v>0</v>
      </c>
      <c r="G368" s="44">
        <f t="shared" si="222"/>
        <v>0</v>
      </c>
      <c r="H368" s="45">
        <f t="shared" si="222"/>
        <v>0</v>
      </c>
      <c r="I368" s="72">
        <f t="shared" si="200"/>
        <v>0</v>
      </c>
    </row>
    <row r="369" spans="1:9" s="3" customFormat="1" hidden="1" x14ac:dyDescent="0.2">
      <c r="A369" s="66" t="s">
        <v>46</v>
      </c>
      <c r="B369" s="68"/>
      <c r="C369" s="44"/>
      <c r="D369" s="44"/>
      <c r="E369" s="44"/>
      <c r="F369" s="44"/>
      <c r="G369" s="44"/>
      <c r="H369" s="45"/>
      <c r="I369" s="72">
        <f t="shared" si="200"/>
        <v>0</v>
      </c>
    </row>
    <row r="370" spans="1:9" s="3" customFormat="1" hidden="1" x14ac:dyDescent="0.2">
      <c r="A370" s="64" t="s">
        <v>47</v>
      </c>
      <c r="B370" s="65"/>
      <c r="C370" s="44">
        <f t="shared" ref="C370:H370" si="223">C372+C373+C374-C371</f>
        <v>0</v>
      </c>
      <c r="D370" s="44">
        <f t="shared" si="223"/>
        <v>0</v>
      </c>
      <c r="E370" s="44">
        <f t="shared" si="223"/>
        <v>0</v>
      </c>
      <c r="F370" s="44">
        <f t="shared" si="223"/>
        <v>0</v>
      </c>
      <c r="G370" s="44">
        <f t="shared" si="223"/>
        <v>0</v>
      </c>
      <c r="H370" s="45">
        <f t="shared" si="223"/>
        <v>0</v>
      </c>
      <c r="I370" s="72">
        <f t="shared" si="200"/>
        <v>0</v>
      </c>
    </row>
    <row r="371" spans="1:9" s="3" customFormat="1" hidden="1" x14ac:dyDescent="0.2">
      <c r="A371" s="64" t="s">
        <v>48</v>
      </c>
      <c r="B371" s="65"/>
      <c r="C371" s="44"/>
      <c r="D371" s="44"/>
      <c r="E371" s="44">
        <f>C371+D371</f>
        <v>0</v>
      </c>
      <c r="F371" s="44"/>
      <c r="G371" s="44"/>
      <c r="H371" s="45"/>
      <c r="I371" s="72">
        <f t="shared" si="200"/>
        <v>0</v>
      </c>
    </row>
    <row r="372" spans="1:9" s="3" customFormat="1" hidden="1" x14ac:dyDescent="0.2">
      <c r="A372" s="37" t="s">
        <v>49</v>
      </c>
      <c r="B372" s="140" t="s">
        <v>61</v>
      </c>
      <c r="C372" s="54"/>
      <c r="D372" s="54"/>
      <c r="E372" s="54">
        <f>C372+D372</f>
        <v>0</v>
      </c>
      <c r="F372" s="54"/>
      <c r="G372" s="54"/>
      <c r="H372" s="55"/>
      <c r="I372" s="72">
        <f t="shared" si="200"/>
        <v>0</v>
      </c>
    </row>
    <row r="373" spans="1:9" s="3" customFormat="1" hidden="1" x14ac:dyDescent="0.2">
      <c r="A373" s="37" t="s">
        <v>51</v>
      </c>
      <c r="B373" s="140" t="s">
        <v>62</v>
      </c>
      <c r="C373" s="54"/>
      <c r="D373" s="54"/>
      <c r="E373" s="54">
        <f>C373+D373</f>
        <v>0</v>
      </c>
      <c r="F373" s="54"/>
      <c r="G373" s="54"/>
      <c r="H373" s="55"/>
      <c r="I373" s="72">
        <f t="shared" si="200"/>
        <v>0</v>
      </c>
    </row>
    <row r="374" spans="1:9" s="3" customFormat="1" hidden="1" x14ac:dyDescent="0.2">
      <c r="A374" s="37" t="s">
        <v>53</v>
      </c>
      <c r="B374" s="140" t="s">
        <v>63</v>
      </c>
      <c r="C374" s="54"/>
      <c r="D374" s="54"/>
      <c r="E374" s="54">
        <f>C374+D374</f>
        <v>0</v>
      </c>
      <c r="F374" s="54"/>
      <c r="G374" s="54"/>
      <c r="H374" s="55"/>
      <c r="I374" s="72">
        <f t="shared" si="200"/>
        <v>0</v>
      </c>
    </row>
    <row r="375" spans="1:9" s="3" customFormat="1" hidden="1" x14ac:dyDescent="0.2">
      <c r="A375" s="69"/>
      <c r="B375" s="53"/>
      <c r="C375" s="54"/>
      <c r="D375" s="54"/>
      <c r="E375" s="54"/>
      <c r="F375" s="54"/>
      <c r="G375" s="54"/>
      <c r="H375" s="55"/>
      <c r="I375" s="72">
        <f t="shared" si="200"/>
        <v>0</v>
      </c>
    </row>
    <row r="376" spans="1:9" s="3" customFormat="1" hidden="1" x14ac:dyDescent="0.2">
      <c r="A376" s="46" t="s">
        <v>64</v>
      </c>
      <c r="B376" s="68" t="s">
        <v>65</v>
      </c>
      <c r="C376" s="44"/>
      <c r="D376" s="44"/>
      <c r="E376" s="44">
        <f>C376+D376</f>
        <v>0</v>
      </c>
      <c r="F376" s="44"/>
      <c r="G376" s="44"/>
      <c r="H376" s="45"/>
      <c r="I376" s="72">
        <f t="shared" si="200"/>
        <v>0</v>
      </c>
    </row>
    <row r="377" spans="1:9" s="3" customFormat="1" hidden="1" x14ac:dyDescent="0.2">
      <c r="A377" s="69"/>
      <c r="B377" s="53"/>
      <c r="C377" s="54"/>
      <c r="D377" s="54"/>
      <c r="E377" s="54"/>
      <c r="F377" s="54"/>
      <c r="G377" s="54"/>
      <c r="H377" s="55"/>
      <c r="I377" s="72">
        <f t="shared" si="200"/>
        <v>0</v>
      </c>
    </row>
    <row r="378" spans="1:9" s="3" customFormat="1" hidden="1" x14ac:dyDescent="0.2">
      <c r="A378" s="46" t="s">
        <v>66</v>
      </c>
      <c r="B378" s="68"/>
      <c r="C378" s="44">
        <f t="shared" ref="C378:H378" si="224">C331-C349</f>
        <v>0</v>
      </c>
      <c r="D378" s="44">
        <f t="shared" si="224"/>
        <v>0</v>
      </c>
      <c r="E378" s="44">
        <f t="shared" si="224"/>
        <v>0</v>
      </c>
      <c r="F378" s="44">
        <f t="shared" si="224"/>
        <v>0</v>
      </c>
      <c r="G378" s="44">
        <f t="shared" si="224"/>
        <v>0</v>
      </c>
      <c r="H378" s="45">
        <f t="shared" si="224"/>
        <v>0</v>
      </c>
      <c r="I378" s="72">
        <f t="shared" si="200"/>
        <v>0</v>
      </c>
    </row>
    <row r="379" spans="1:9" s="3" customFormat="1" hidden="1" x14ac:dyDescent="0.2">
      <c r="A379" s="52"/>
      <c r="B379" s="53"/>
      <c r="C379" s="54"/>
      <c r="D379" s="54"/>
      <c r="E379" s="54"/>
      <c r="F379" s="54"/>
      <c r="G379" s="54"/>
      <c r="H379" s="55"/>
      <c r="I379" s="72">
        <f t="shared" si="200"/>
        <v>0</v>
      </c>
    </row>
    <row r="380" spans="1:9" s="3" customFormat="1" hidden="1" x14ac:dyDescent="0.2">
      <c r="A380" s="52"/>
      <c r="B380" s="53"/>
      <c r="C380" s="54"/>
      <c r="D380" s="54"/>
      <c r="E380" s="54"/>
      <c r="F380" s="54"/>
      <c r="G380" s="54"/>
      <c r="H380" s="55"/>
      <c r="I380" s="72">
        <f t="shared" si="200"/>
        <v>0</v>
      </c>
    </row>
    <row r="381" spans="1:9" s="2" customFormat="1" x14ac:dyDescent="0.2">
      <c r="A381" s="56" t="s">
        <v>86</v>
      </c>
      <c r="B381" s="57" t="s">
        <v>87</v>
      </c>
      <c r="C381" s="58">
        <f t="shared" ref="C381" si="225">SUM(C411)</f>
        <v>1383</v>
      </c>
      <c r="D381" s="58">
        <f t="shared" ref="D381:H381" si="226">SUM(D411)</f>
        <v>0</v>
      </c>
      <c r="E381" s="58">
        <f t="shared" si="226"/>
        <v>1383</v>
      </c>
      <c r="F381" s="58">
        <f t="shared" si="226"/>
        <v>5945</v>
      </c>
      <c r="G381" s="58">
        <f t="shared" si="226"/>
        <v>1617.4</v>
      </c>
      <c r="H381" s="59">
        <f t="shared" si="226"/>
        <v>0</v>
      </c>
      <c r="I381" s="71">
        <f t="shared" si="200"/>
        <v>8945.4</v>
      </c>
    </row>
    <row r="382" spans="1:9" x14ac:dyDescent="0.2">
      <c r="A382" s="100" t="s">
        <v>69</v>
      </c>
      <c r="B382" s="101"/>
      <c r="C382" s="102">
        <f t="shared" ref="C382" si="227">SUM(C383,C386,C409)</f>
        <v>1383</v>
      </c>
      <c r="D382" s="102">
        <f t="shared" ref="D382:H382" si="228">SUM(D383,D386,D409)</f>
        <v>0</v>
      </c>
      <c r="E382" s="102">
        <f t="shared" si="228"/>
        <v>1383</v>
      </c>
      <c r="F382" s="102">
        <f t="shared" si="228"/>
        <v>5945</v>
      </c>
      <c r="G382" s="102">
        <f t="shared" si="228"/>
        <v>1617.4</v>
      </c>
      <c r="H382" s="103">
        <f t="shared" si="228"/>
        <v>0</v>
      </c>
      <c r="I382" s="13">
        <f t="shared" si="200"/>
        <v>8945.4</v>
      </c>
    </row>
    <row r="383" spans="1:9" hidden="1" x14ac:dyDescent="0.2">
      <c r="A383" s="60" t="s">
        <v>36</v>
      </c>
      <c r="B383" s="61">
        <v>20</v>
      </c>
      <c r="C383" s="44">
        <f t="shared" ref="C383:H383" si="229">SUM(C384)</f>
        <v>0</v>
      </c>
      <c r="D383" s="44">
        <f t="shared" si="229"/>
        <v>0</v>
      </c>
      <c r="E383" s="44">
        <f t="shared" si="229"/>
        <v>0</v>
      </c>
      <c r="F383" s="44">
        <f t="shared" si="229"/>
        <v>0</v>
      </c>
      <c r="G383" s="44">
        <f t="shared" si="229"/>
        <v>0</v>
      </c>
      <c r="H383" s="45">
        <f t="shared" si="229"/>
        <v>0</v>
      </c>
      <c r="I383" s="13">
        <f t="shared" ref="I383:I446" si="230">SUM(E383:H383)</f>
        <v>0</v>
      </c>
    </row>
    <row r="384" spans="1:9" hidden="1" x14ac:dyDescent="0.2">
      <c r="A384" s="48" t="s">
        <v>39</v>
      </c>
      <c r="B384" s="138" t="s">
        <v>38</v>
      </c>
      <c r="C384" s="39">
        <f>C431</f>
        <v>0</v>
      </c>
      <c r="D384" s="39">
        <f>D431</f>
        <v>0</v>
      </c>
      <c r="E384" s="39">
        <f>C384+D384</f>
        <v>0</v>
      </c>
      <c r="F384" s="39">
        <f>F431</f>
        <v>0</v>
      </c>
      <c r="G384" s="39">
        <f>G431</f>
        <v>0</v>
      </c>
      <c r="H384" s="40">
        <f>H431</f>
        <v>0</v>
      </c>
      <c r="I384" s="13">
        <f t="shared" si="230"/>
        <v>0</v>
      </c>
    </row>
    <row r="385" spans="1:9" s="3" customFormat="1" hidden="1" x14ac:dyDescent="0.2">
      <c r="A385" s="48"/>
      <c r="B385" s="49"/>
      <c r="C385" s="54"/>
      <c r="D385" s="54"/>
      <c r="E385" s="54"/>
      <c r="F385" s="54"/>
      <c r="G385" s="54"/>
      <c r="H385" s="55"/>
      <c r="I385" s="72">
        <f t="shared" si="230"/>
        <v>0</v>
      </c>
    </row>
    <row r="386" spans="1:9" ht="25.5" x14ac:dyDescent="0.2">
      <c r="A386" s="60" t="s">
        <v>115</v>
      </c>
      <c r="B386" s="62">
        <v>58</v>
      </c>
      <c r="C386" s="44">
        <f t="shared" ref="C386" si="231">SUM(C387,C394,C401)</f>
        <v>1383</v>
      </c>
      <c r="D386" s="44">
        <f t="shared" ref="D386:H386" si="232">SUM(D387,D394,D401)</f>
        <v>0</v>
      </c>
      <c r="E386" s="44">
        <f t="shared" si="232"/>
        <v>1383</v>
      </c>
      <c r="F386" s="44">
        <f t="shared" si="232"/>
        <v>5945</v>
      </c>
      <c r="G386" s="44">
        <f t="shared" si="232"/>
        <v>1617.4</v>
      </c>
      <c r="H386" s="45">
        <f t="shared" si="232"/>
        <v>0</v>
      </c>
      <c r="I386" s="13">
        <f t="shared" si="230"/>
        <v>8945.4</v>
      </c>
    </row>
    <row r="387" spans="1:9" x14ac:dyDescent="0.2">
      <c r="A387" s="60" t="s">
        <v>44</v>
      </c>
      <c r="B387" s="63" t="s">
        <v>79</v>
      </c>
      <c r="C387" s="44">
        <f t="shared" ref="C387" si="233">SUM(C391,C392,C393)</f>
        <v>1383</v>
      </c>
      <c r="D387" s="44">
        <f t="shared" ref="D387:H387" si="234">SUM(D391,D392,D393)</f>
        <v>0</v>
      </c>
      <c r="E387" s="44">
        <f t="shared" si="234"/>
        <v>1383</v>
      </c>
      <c r="F387" s="44">
        <f t="shared" si="234"/>
        <v>5945</v>
      </c>
      <c r="G387" s="44">
        <f t="shared" si="234"/>
        <v>1617.4</v>
      </c>
      <c r="H387" s="45">
        <f t="shared" si="234"/>
        <v>0</v>
      </c>
      <c r="I387" s="13">
        <f t="shared" si="230"/>
        <v>8945.4</v>
      </c>
    </row>
    <row r="388" spans="1:9" s="3" customFormat="1" hidden="1" x14ac:dyDescent="0.2">
      <c r="A388" s="64" t="s">
        <v>46</v>
      </c>
      <c r="B388" s="65"/>
      <c r="C388" s="44"/>
      <c r="D388" s="44"/>
      <c r="E388" s="44"/>
      <c r="F388" s="44"/>
      <c r="G388" s="44"/>
      <c r="H388" s="45"/>
      <c r="I388" s="72">
        <f t="shared" si="230"/>
        <v>0</v>
      </c>
    </row>
    <row r="389" spans="1:9" s="3" customFormat="1" x14ac:dyDescent="0.2">
      <c r="A389" s="64" t="s">
        <v>47</v>
      </c>
      <c r="B389" s="65"/>
      <c r="C389" s="44">
        <f t="shared" ref="C389:H389" si="235">C391+C392+C393-C390</f>
        <v>176.1</v>
      </c>
      <c r="D389" s="44">
        <f t="shared" si="235"/>
        <v>0</v>
      </c>
      <c r="E389" s="44">
        <f t="shared" si="235"/>
        <v>176.1</v>
      </c>
      <c r="F389" s="44">
        <f t="shared" si="235"/>
        <v>3044.3</v>
      </c>
      <c r="G389" s="44">
        <f t="shared" si="235"/>
        <v>1617.4</v>
      </c>
      <c r="H389" s="45">
        <f t="shared" si="235"/>
        <v>0</v>
      </c>
      <c r="I389" s="72">
        <f t="shared" si="230"/>
        <v>4837.8</v>
      </c>
    </row>
    <row r="390" spans="1:9" x14ac:dyDescent="0.2">
      <c r="A390" s="64" t="s">
        <v>48</v>
      </c>
      <c r="B390" s="65"/>
      <c r="C390" s="44">
        <f t="shared" ref="C390" si="236">C437</f>
        <v>1206.9000000000001</v>
      </c>
      <c r="D390" s="44">
        <f t="shared" ref="D390:H393" si="237">D437</f>
        <v>0</v>
      </c>
      <c r="E390" s="44">
        <f t="shared" si="237"/>
        <v>1206.9000000000001</v>
      </c>
      <c r="F390" s="44">
        <f t="shared" si="237"/>
        <v>2900.7</v>
      </c>
      <c r="G390" s="44">
        <f t="shared" si="237"/>
        <v>0</v>
      </c>
      <c r="H390" s="45">
        <f t="shared" si="237"/>
        <v>0</v>
      </c>
      <c r="I390" s="13">
        <f t="shared" si="230"/>
        <v>4107.6000000000004</v>
      </c>
    </row>
    <row r="391" spans="1:9" x14ac:dyDescent="0.2">
      <c r="A391" s="37" t="s">
        <v>49</v>
      </c>
      <c r="B391" s="139" t="s">
        <v>50</v>
      </c>
      <c r="C391" s="39">
        <f t="shared" ref="C391" si="238">C438</f>
        <v>276.60000000000002</v>
      </c>
      <c r="D391" s="39">
        <f t="shared" si="237"/>
        <v>0</v>
      </c>
      <c r="E391" s="39">
        <f>C391+D391</f>
        <v>276.60000000000002</v>
      </c>
      <c r="F391" s="39">
        <f t="shared" si="237"/>
        <v>1189</v>
      </c>
      <c r="G391" s="39">
        <f t="shared" si="237"/>
        <v>323.5</v>
      </c>
      <c r="H391" s="40">
        <f t="shared" si="237"/>
        <v>0</v>
      </c>
      <c r="I391" s="13">
        <f t="shared" si="230"/>
        <v>1789.1</v>
      </c>
    </row>
    <row r="392" spans="1:9" x14ac:dyDescent="0.2">
      <c r="A392" s="37" t="s">
        <v>51</v>
      </c>
      <c r="B392" s="139" t="s">
        <v>52</v>
      </c>
      <c r="C392" s="39">
        <f t="shared" ref="C392" si="239">C439</f>
        <v>1106.4000000000001</v>
      </c>
      <c r="D392" s="39">
        <f t="shared" si="237"/>
        <v>0</v>
      </c>
      <c r="E392" s="39">
        <f>C392+D392</f>
        <v>1106.4000000000001</v>
      </c>
      <c r="F392" s="39">
        <f t="shared" si="237"/>
        <v>4756</v>
      </c>
      <c r="G392" s="39">
        <f t="shared" si="237"/>
        <v>1293.9000000000001</v>
      </c>
      <c r="H392" s="40">
        <f t="shared" si="237"/>
        <v>0</v>
      </c>
      <c r="I392" s="13">
        <f t="shared" si="230"/>
        <v>7156.3</v>
      </c>
    </row>
    <row r="393" spans="1:9" hidden="1" x14ac:dyDescent="0.2">
      <c r="A393" s="37" t="s">
        <v>53</v>
      </c>
      <c r="B393" s="140" t="s">
        <v>80</v>
      </c>
      <c r="C393" s="39">
        <f t="shared" ref="C393" si="240">C440</f>
        <v>0</v>
      </c>
      <c r="D393" s="39">
        <f t="shared" si="237"/>
        <v>0</v>
      </c>
      <c r="E393" s="39">
        <f>C393+D393</f>
        <v>0</v>
      </c>
      <c r="F393" s="39">
        <f t="shared" si="237"/>
        <v>0</v>
      </c>
      <c r="G393" s="39">
        <f t="shared" si="237"/>
        <v>0</v>
      </c>
      <c r="H393" s="40">
        <f t="shared" si="237"/>
        <v>0</v>
      </c>
      <c r="I393" s="13">
        <f t="shared" si="230"/>
        <v>0</v>
      </c>
    </row>
    <row r="394" spans="1:9" s="3" customFormat="1" hidden="1" x14ac:dyDescent="0.2">
      <c r="A394" s="60" t="s">
        <v>55</v>
      </c>
      <c r="B394" s="61" t="s">
        <v>56</v>
      </c>
      <c r="C394" s="44">
        <f t="shared" ref="C394:H394" si="241">SUM(C398,C399,C400)</f>
        <v>0</v>
      </c>
      <c r="D394" s="44">
        <f t="shared" si="241"/>
        <v>0</v>
      </c>
      <c r="E394" s="44">
        <f t="shared" si="241"/>
        <v>0</v>
      </c>
      <c r="F394" s="44">
        <f t="shared" si="241"/>
        <v>0</v>
      </c>
      <c r="G394" s="44">
        <f t="shared" si="241"/>
        <v>0</v>
      </c>
      <c r="H394" s="45">
        <f t="shared" si="241"/>
        <v>0</v>
      </c>
      <c r="I394" s="72">
        <f t="shared" si="230"/>
        <v>0</v>
      </c>
    </row>
    <row r="395" spans="1:9" s="3" customFormat="1" hidden="1" x14ac:dyDescent="0.2">
      <c r="A395" s="66" t="s">
        <v>46</v>
      </c>
      <c r="B395" s="61"/>
      <c r="C395" s="44"/>
      <c r="D395" s="44"/>
      <c r="E395" s="44"/>
      <c r="F395" s="44"/>
      <c r="G395" s="44"/>
      <c r="H395" s="45"/>
      <c r="I395" s="72">
        <f t="shared" si="230"/>
        <v>0</v>
      </c>
    </row>
    <row r="396" spans="1:9" s="3" customFormat="1" hidden="1" x14ac:dyDescent="0.2">
      <c r="A396" s="64" t="s">
        <v>47</v>
      </c>
      <c r="B396" s="65"/>
      <c r="C396" s="44">
        <f t="shared" ref="C396:H396" si="242">C398+C399+C400-C397</f>
        <v>0</v>
      </c>
      <c r="D396" s="44">
        <f t="shared" si="242"/>
        <v>0</v>
      </c>
      <c r="E396" s="44">
        <f t="shared" si="242"/>
        <v>0</v>
      </c>
      <c r="F396" s="44">
        <f t="shared" si="242"/>
        <v>0</v>
      </c>
      <c r="G396" s="44">
        <f t="shared" si="242"/>
        <v>0</v>
      </c>
      <c r="H396" s="45">
        <f t="shared" si="242"/>
        <v>0</v>
      </c>
      <c r="I396" s="72">
        <f t="shared" si="230"/>
        <v>0</v>
      </c>
    </row>
    <row r="397" spans="1:9" s="3" customFormat="1" hidden="1" x14ac:dyDescent="0.2">
      <c r="A397" s="64" t="s">
        <v>48</v>
      </c>
      <c r="B397" s="65"/>
      <c r="C397" s="44">
        <f t="shared" ref="C397:H397" si="243">C444</f>
        <v>0</v>
      </c>
      <c r="D397" s="44">
        <f t="shared" si="243"/>
        <v>0</v>
      </c>
      <c r="E397" s="44">
        <f t="shared" si="243"/>
        <v>0</v>
      </c>
      <c r="F397" s="44">
        <f t="shared" si="243"/>
        <v>0</v>
      </c>
      <c r="G397" s="44">
        <f t="shared" si="243"/>
        <v>0</v>
      </c>
      <c r="H397" s="45">
        <f t="shared" si="243"/>
        <v>0</v>
      </c>
      <c r="I397" s="72">
        <f t="shared" si="230"/>
        <v>0</v>
      </c>
    </row>
    <row r="398" spans="1:9" s="3" customFormat="1" hidden="1" x14ac:dyDescent="0.2">
      <c r="A398" s="37" t="s">
        <v>49</v>
      </c>
      <c r="B398" s="140" t="s">
        <v>57</v>
      </c>
      <c r="C398" s="54">
        <f t="shared" ref="C398:D400" si="244">C445</f>
        <v>0</v>
      </c>
      <c r="D398" s="54">
        <f t="shared" si="244"/>
        <v>0</v>
      </c>
      <c r="E398" s="54">
        <f>C398+D398</f>
        <v>0</v>
      </c>
      <c r="F398" s="54">
        <f t="shared" ref="F398:H400" si="245">F445</f>
        <v>0</v>
      </c>
      <c r="G398" s="54">
        <f t="shared" si="245"/>
        <v>0</v>
      </c>
      <c r="H398" s="55">
        <f t="shared" si="245"/>
        <v>0</v>
      </c>
      <c r="I398" s="72">
        <f t="shared" si="230"/>
        <v>0</v>
      </c>
    </row>
    <row r="399" spans="1:9" s="3" customFormat="1" hidden="1" x14ac:dyDescent="0.2">
      <c r="A399" s="37" t="s">
        <v>51</v>
      </c>
      <c r="B399" s="140" t="s">
        <v>58</v>
      </c>
      <c r="C399" s="54">
        <f t="shared" si="244"/>
        <v>0</v>
      </c>
      <c r="D399" s="54">
        <f t="shared" si="244"/>
        <v>0</v>
      </c>
      <c r="E399" s="54">
        <f>C399+D399</f>
        <v>0</v>
      </c>
      <c r="F399" s="54">
        <f t="shared" si="245"/>
        <v>0</v>
      </c>
      <c r="G399" s="54">
        <f t="shared" si="245"/>
        <v>0</v>
      </c>
      <c r="H399" s="55">
        <f t="shared" si="245"/>
        <v>0</v>
      </c>
      <c r="I399" s="72">
        <f t="shared" si="230"/>
        <v>0</v>
      </c>
    </row>
    <row r="400" spans="1:9" s="3" customFormat="1" hidden="1" x14ac:dyDescent="0.2">
      <c r="A400" s="37" t="s">
        <v>53</v>
      </c>
      <c r="B400" s="140" t="s">
        <v>59</v>
      </c>
      <c r="C400" s="54">
        <f t="shared" si="244"/>
        <v>0</v>
      </c>
      <c r="D400" s="54">
        <f t="shared" si="244"/>
        <v>0</v>
      </c>
      <c r="E400" s="54">
        <f>C400+D400</f>
        <v>0</v>
      </c>
      <c r="F400" s="54">
        <f t="shared" si="245"/>
        <v>0</v>
      </c>
      <c r="G400" s="54">
        <f t="shared" si="245"/>
        <v>0</v>
      </c>
      <c r="H400" s="55">
        <f t="shared" si="245"/>
        <v>0</v>
      </c>
      <c r="I400" s="72">
        <f t="shared" si="230"/>
        <v>0</v>
      </c>
    </row>
    <row r="401" spans="1:11" s="3" customFormat="1" hidden="1" x14ac:dyDescent="0.2">
      <c r="A401" s="60" t="s">
        <v>70</v>
      </c>
      <c r="B401" s="68" t="s">
        <v>60</v>
      </c>
      <c r="C401" s="44">
        <f t="shared" ref="C401:H401" si="246">SUM(C405,C406,C407)</f>
        <v>0</v>
      </c>
      <c r="D401" s="44">
        <f t="shared" si="246"/>
        <v>0</v>
      </c>
      <c r="E401" s="44">
        <f t="shared" si="246"/>
        <v>0</v>
      </c>
      <c r="F401" s="44">
        <f t="shared" si="246"/>
        <v>0</v>
      </c>
      <c r="G401" s="44">
        <f t="shared" si="246"/>
        <v>0</v>
      </c>
      <c r="H401" s="45">
        <f t="shared" si="246"/>
        <v>0</v>
      </c>
      <c r="I401" s="72">
        <f t="shared" si="230"/>
        <v>0</v>
      </c>
    </row>
    <row r="402" spans="1:11" s="3" customFormat="1" hidden="1" x14ac:dyDescent="0.2">
      <c r="A402" s="66" t="s">
        <v>46</v>
      </c>
      <c r="B402" s="68"/>
      <c r="C402" s="44"/>
      <c r="D402" s="44"/>
      <c r="E402" s="44"/>
      <c r="F402" s="44"/>
      <c r="G402" s="44"/>
      <c r="H402" s="45"/>
      <c r="I402" s="72">
        <f t="shared" si="230"/>
        <v>0</v>
      </c>
    </row>
    <row r="403" spans="1:11" s="3" customFormat="1" hidden="1" x14ac:dyDescent="0.2">
      <c r="A403" s="64" t="s">
        <v>47</v>
      </c>
      <c r="B403" s="65"/>
      <c r="C403" s="44">
        <f t="shared" ref="C403:H403" si="247">C405+C406+C407-C404</f>
        <v>0</v>
      </c>
      <c r="D403" s="44">
        <f t="shared" si="247"/>
        <v>0</v>
      </c>
      <c r="E403" s="44">
        <f t="shared" si="247"/>
        <v>0</v>
      </c>
      <c r="F403" s="44">
        <f t="shared" si="247"/>
        <v>0</v>
      </c>
      <c r="G403" s="44">
        <f t="shared" si="247"/>
        <v>0</v>
      </c>
      <c r="H403" s="45">
        <f t="shared" si="247"/>
        <v>0</v>
      </c>
      <c r="I403" s="72">
        <f t="shared" si="230"/>
        <v>0</v>
      </c>
    </row>
    <row r="404" spans="1:11" s="3" customFormat="1" hidden="1" x14ac:dyDescent="0.2">
      <c r="A404" s="64" t="s">
        <v>48</v>
      </c>
      <c r="B404" s="65"/>
      <c r="C404" s="44">
        <f t="shared" ref="C404:H404" si="248">C451</f>
        <v>0</v>
      </c>
      <c r="D404" s="44">
        <f t="shared" si="248"/>
        <v>0</v>
      </c>
      <c r="E404" s="44">
        <f t="shared" si="248"/>
        <v>0</v>
      </c>
      <c r="F404" s="44">
        <f t="shared" si="248"/>
        <v>0</v>
      </c>
      <c r="G404" s="44">
        <f t="shared" si="248"/>
        <v>0</v>
      </c>
      <c r="H404" s="45">
        <f t="shared" si="248"/>
        <v>0</v>
      </c>
      <c r="I404" s="72">
        <f t="shared" si="230"/>
        <v>0</v>
      </c>
    </row>
    <row r="405" spans="1:11" s="3" customFormat="1" hidden="1" x14ac:dyDescent="0.2">
      <c r="A405" s="37" t="s">
        <v>49</v>
      </c>
      <c r="B405" s="140" t="s">
        <v>61</v>
      </c>
      <c r="C405" s="54">
        <f t="shared" ref="C405:D407" si="249">C452</f>
        <v>0</v>
      </c>
      <c r="D405" s="54">
        <f t="shared" si="249"/>
        <v>0</v>
      </c>
      <c r="E405" s="54">
        <f>C405+D405</f>
        <v>0</v>
      </c>
      <c r="F405" s="54">
        <f t="shared" ref="F405:H407" si="250">F452</f>
        <v>0</v>
      </c>
      <c r="G405" s="54">
        <f t="shared" si="250"/>
        <v>0</v>
      </c>
      <c r="H405" s="55">
        <f t="shared" si="250"/>
        <v>0</v>
      </c>
      <c r="I405" s="72">
        <f t="shared" si="230"/>
        <v>0</v>
      </c>
    </row>
    <row r="406" spans="1:11" s="3" customFormat="1" hidden="1" x14ac:dyDescent="0.2">
      <c r="A406" s="37" t="s">
        <v>51</v>
      </c>
      <c r="B406" s="140" t="s">
        <v>62</v>
      </c>
      <c r="C406" s="54">
        <f t="shared" si="249"/>
        <v>0</v>
      </c>
      <c r="D406" s="54">
        <f t="shared" si="249"/>
        <v>0</v>
      </c>
      <c r="E406" s="54">
        <f>C406+D406</f>
        <v>0</v>
      </c>
      <c r="F406" s="54">
        <f t="shared" si="250"/>
        <v>0</v>
      </c>
      <c r="G406" s="54">
        <f t="shared" si="250"/>
        <v>0</v>
      </c>
      <c r="H406" s="55">
        <f t="shared" si="250"/>
        <v>0</v>
      </c>
      <c r="I406" s="72">
        <f t="shared" si="230"/>
        <v>0</v>
      </c>
    </row>
    <row r="407" spans="1:11" s="3" customFormat="1" hidden="1" x14ac:dyDescent="0.2">
      <c r="A407" s="37" t="s">
        <v>53</v>
      </c>
      <c r="B407" s="140" t="s">
        <v>63</v>
      </c>
      <c r="C407" s="54">
        <f t="shared" si="249"/>
        <v>0</v>
      </c>
      <c r="D407" s="54">
        <f t="shared" si="249"/>
        <v>0</v>
      </c>
      <c r="E407" s="54">
        <f>C407+D407</f>
        <v>0</v>
      </c>
      <c r="F407" s="54">
        <f t="shared" si="250"/>
        <v>0</v>
      </c>
      <c r="G407" s="54">
        <f t="shared" si="250"/>
        <v>0</v>
      </c>
      <c r="H407" s="55">
        <f t="shared" si="250"/>
        <v>0</v>
      </c>
      <c r="I407" s="72">
        <f t="shared" si="230"/>
        <v>0</v>
      </c>
    </row>
    <row r="408" spans="1:11" s="3" customFormat="1" hidden="1" x14ac:dyDescent="0.2">
      <c r="A408" s="69"/>
      <c r="B408" s="53"/>
      <c r="C408" s="54"/>
      <c r="D408" s="54"/>
      <c r="E408" s="54"/>
      <c r="F408" s="54"/>
      <c r="G408" s="54"/>
      <c r="H408" s="55"/>
      <c r="I408" s="72">
        <f t="shared" si="230"/>
        <v>0</v>
      </c>
    </row>
    <row r="409" spans="1:11" s="3" customFormat="1" hidden="1" x14ac:dyDescent="0.2">
      <c r="A409" s="46" t="s">
        <v>64</v>
      </c>
      <c r="B409" s="68" t="s">
        <v>65</v>
      </c>
      <c r="C409" s="44">
        <f>C456</f>
        <v>0</v>
      </c>
      <c r="D409" s="44">
        <f>D456</f>
        <v>0</v>
      </c>
      <c r="E409" s="44">
        <f>C409+D409</f>
        <v>0</v>
      </c>
      <c r="F409" s="44">
        <f>F456</f>
        <v>0</v>
      </c>
      <c r="G409" s="44">
        <f>G456</f>
        <v>0</v>
      </c>
      <c r="H409" s="45">
        <f>H456</f>
        <v>0</v>
      </c>
      <c r="I409" s="72">
        <f t="shared" si="230"/>
        <v>0</v>
      </c>
    </row>
    <row r="410" spans="1:11" s="3" customFormat="1" hidden="1" x14ac:dyDescent="0.2">
      <c r="A410" s="52"/>
      <c r="B410" s="53"/>
      <c r="C410" s="54"/>
      <c r="D410" s="54"/>
      <c r="E410" s="54"/>
      <c r="F410" s="54"/>
      <c r="G410" s="54"/>
      <c r="H410" s="55"/>
      <c r="I410" s="72">
        <f t="shared" si="230"/>
        <v>0</v>
      </c>
    </row>
    <row r="411" spans="1:11" s="2" customFormat="1" ht="38.1" customHeight="1" x14ac:dyDescent="0.2">
      <c r="A411" s="104" t="s">
        <v>88</v>
      </c>
      <c r="B411" s="105"/>
      <c r="C411" s="106">
        <f t="shared" ref="C411:H411" si="251">C412</f>
        <v>1383</v>
      </c>
      <c r="D411" s="106">
        <f t="shared" si="251"/>
        <v>0</v>
      </c>
      <c r="E411" s="106">
        <f t="shared" si="251"/>
        <v>1383</v>
      </c>
      <c r="F411" s="106">
        <f t="shared" si="251"/>
        <v>5945</v>
      </c>
      <c r="G411" s="106">
        <f t="shared" si="251"/>
        <v>1617.4</v>
      </c>
      <c r="H411" s="107">
        <f t="shared" si="251"/>
        <v>0</v>
      </c>
      <c r="I411" s="71">
        <f t="shared" si="230"/>
        <v>8945.4</v>
      </c>
    </row>
    <row r="412" spans="1:11" s="6" customFormat="1" x14ac:dyDescent="0.2">
      <c r="A412" s="108" t="s">
        <v>72</v>
      </c>
      <c r="B412" s="109"/>
      <c r="C412" s="110">
        <f t="shared" ref="C412" si="252">SUM(C413,C414,C415,C416)</f>
        <v>1383</v>
      </c>
      <c r="D412" s="110">
        <f t="shared" ref="D412:H412" si="253">SUM(D413,D414,D415,D416)</f>
        <v>0</v>
      </c>
      <c r="E412" s="110">
        <f t="shared" si="253"/>
        <v>1383</v>
      </c>
      <c r="F412" s="110">
        <f t="shared" si="253"/>
        <v>5945</v>
      </c>
      <c r="G412" s="110">
        <f t="shared" si="253"/>
        <v>1617.4</v>
      </c>
      <c r="H412" s="111">
        <f t="shared" si="253"/>
        <v>0</v>
      </c>
      <c r="I412" s="112">
        <f t="shared" si="230"/>
        <v>8945.4</v>
      </c>
    </row>
    <row r="413" spans="1:11" x14ac:dyDescent="0.2">
      <c r="A413" s="37" t="s">
        <v>13</v>
      </c>
      <c r="B413" s="38"/>
      <c r="C413" s="39">
        <v>252</v>
      </c>
      <c r="D413" s="39"/>
      <c r="E413" s="39">
        <f>SUM(C413,D413)</f>
        <v>252</v>
      </c>
      <c r="F413" s="39">
        <f>ROUND((5945*0.02),1)</f>
        <v>118.9</v>
      </c>
      <c r="G413" s="39">
        <f>ROUND((8945.4-1383-5945)*0.02,1)+0.1</f>
        <v>32.4</v>
      </c>
      <c r="H413" s="40"/>
      <c r="I413" s="13">
        <f t="shared" si="230"/>
        <v>403.3</v>
      </c>
      <c r="K413" s="8">
        <v>2.5899999999999999E-2</v>
      </c>
    </row>
    <row r="414" spans="1:11" s="3" customFormat="1" hidden="1" x14ac:dyDescent="0.2">
      <c r="A414" s="37" t="s">
        <v>14</v>
      </c>
      <c r="B414" s="41"/>
      <c r="C414" s="54"/>
      <c r="D414" s="54"/>
      <c r="E414" s="54">
        <f>SUM(C414,D414)</f>
        <v>0</v>
      </c>
      <c r="F414" s="54"/>
      <c r="G414" s="54"/>
      <c r="H414" s="55"/>
      <c r="I414" s="72">
        <f t="shared" si="230"/>
        <v>0</v>
      </c>
    </row>
    <row r="415" spans="1:11" s="3" customFormat="1" ht="38.25" x14ac:dyDescent="0.2">
      <c r="A415" s="37" t="s">
        <v>15</v>
      </c>
      <c r="B415" s="38">
        <v>42029303</v>
      </c>
      <c r="C415" s="54">
        <f>ROUND(1383*0.18,1)</f>
        <v>248.9</v>
      </c>
      <c r="D415" s="54"/>
      <c r="E415" s="54">
        <f>SUM(C415,D415)</f>
        <v>248.9</v>
      </c>
      <c r="F415" s="39">
        <f>ROUND((5945*0.18),1)</f>
        <v>1070.0999999999999</v>
      </c>
      <c r="G415" s="39">
        <f>ROUND((8945.4-1383-5945)*0.18,1)</f>
        <v>291.10000000000002</v>
      </c>
      <c r="H415" s="55"/>
      <c r="I415" s="72">
        <f t="shared" si="230"/>
        <v>1610.1</v>
      </c>
      <c r="K415" s="3">
        <v>0.12920000000000001</v>
      </c>
    </row>
    <row r="416" spans="1:11" ht="25.5" x14ac:dyDescent="0.2">
      <c r="A416" s="42" t="s">
        <v>16</v>
      </c>
      <c r="B416" s="43" t="s">
        <v>116</v>
      </c>
      <c r="C416" s="44">
        <f t="shared" ref="C416" si="254">SUM(C417,C421,C425)</f>
        <v>882.1</v>
      </c>
      <c r="D416" s="44">
        <f t="shared" ref="D416:H416" si="255">SUM(D417,D421,D425)</f>
        <v>0</v>
      </c>
      <c r="E416" s="44">
        <f t="shared" si="255"/>
        <v>882.1</v>
      </c>
      <c r="F416" s="44">
        <f t="shared" si="255"/>
        <v>4756</v>
      </c>
      <c r="G416" s="44">
        <f t="shared" si="255"/>
        <v>1293.9000000000001</v>
      </c>
      <c r="H416" s="45">
        <f t="shared" si="255"/>
        <v>0</v>
      </c>
      <c r="I416" s="13">
        <f t="shared" si="230"/>
        <v>6932</v>
      </c>
    </row>
    <row r="417" spans="1:11" x14ac:dyDescent="0.2">
      <c r="A417" s="46" t="s">
        <v>18</v>
      </c>
      <c r="B417" s="47" t="s">
        <v>17</v>
      </c>
      <c r="C417" s="44">
        <f t="shared" ref="C417" si="256">SUM(C418:C420)</f>
        <v>882.1</v>
      </c>
      <c r="D417" s="44">
        <f t="shared" ref="D417:H417" si="257">SUM(D418:D420)</f>
        <v>0</v>
      </c>
      <c r="E417" s="44">
        <f t="shared" si="257"/>
        <v>882.1</v>
      </c>
      <c r="F417" s="44">
        <f t="shared" si="257"/>
        <v>4756</v>
      </c>
      <c r="G417" s="44">
        <f t="shared" si="257"/>
        <v>1293.9000000000001</v>
      </c>
      <c r="H417" s="45">
        <f t="shared" si="257"/>
        <v>0</v>
      </c>
      <c r="I417" s="13">
        <f t="shared" si="230"/>
        <v>6932</v>
      </c>
      <c r="K417" s="8">
        <v>0.84489999999999998</v>
      </c>
    </row>
    <row r="418" spans="1:11" x14ac:dyDescent="0.2">
      <c r="A418" s="48" t="s">
        <v>20</v>
      </c>
      <c r="B418" s="49" t="s">
        <v>19</v>
      </c>
      <c r="C418" s="39">
        <f>1383-C413-C415</f>
        <v>882.1</v>
      </c>
      <c r="D418" s="39"/>
      <c r="E418" s="39">
        <f>SUM(C418,D418)</f>
        <v>882.1</v>
      </c>
      <c r="F418" s="39">
        <f>ROUND((5945*0.8),1)</f>
        <v>4756</v>
      </c>
      <c r="G418" s="39">
        <f>ROUND((8945.4-1383-5945)*0.8,1)</f>
        <v>1293.9000000000001</v>
      </c>
      <c r="H418" s="40"/>
      <c r="I418" s="13">
        <f t="shared" si="230"/>
        <v>6932</v>
      </c>
    </row>
    <row r="419" spans="1:11" s="3" customFormat="1" hidden="1" x14ac:dyDescent="0.2">
      <c r="A419" s="48" t="s">
        <v>21</v>
      </c>
      <c r="B419" s="50" t="s">
        <v>22</v>
      </c>
      <c r="C419" s="54"/>
      <c r="D419" s="54"/>
      <c r="E419" s="54">
        <f>SUM(C419,D419)</f>
        <v>0</v>
      </c>
      <c r="F419" s="54"/>
      <c r="G419" s="54"/>
      <c r="H419" s="55"/>
      <c r="I419" s="72">
        <f t="shared" si="230"/>
        <v>0</v>
      </c>
    </row>
    <row r="420" spans="1:11" s="3" customFormat="1" hidden="1" x14ac:dyDescent="0.2">
      <c r="A420" s="48" t="s">
        <v>23</v>
      </c>
      <c r="B420" s="50" t="s">
        <v>24</v>
      </c>
      <c r="C420" s="54"/>
      <c r="D420" s="54"/>
      <c r="E420" s="54">
        <f>SUM(C420,D420)</f>
        <v>0</v>
      </c>
      <c r="F420" s="39"/>
      <c r="G420" s="54"/>
      <c r="H420" s="55"/>
      <c r="I420" s="72">
        <f t="shared" si="230"/>
        <v>0</v>
      </c>
    </row>
    <row r="421" spans="1:11" s="3" customFormat="1" hidden="1" x14ac:dyDescent="0.2">
      <c r="A421" s="46" t="s">
        <v>25</v>
      </c>
      <c r="B421" s="51" t="s">
        <v>26</v>
      </c>
      <c r="C421" s="44">
        <f t="shared" ref="C421:H421" si="258">SUM(C422:C424)</f>
        <v>0</v>
      </c>
      <c r="D421" s="44">
        <f t="shared" si="258"/>
        <v>0</v>
      </c>
      <c r="E421" s="44">
        <f t="shared" si="258"/>
        <v>0</v>
      </c>
      <c r="F421" s="44">
        <f t="shared" si="258"/>
        <v>0</v>
      </c>
      <c r="G421" s="44">
        <f t="shared" si="258"/>
        <v>0</v>
      </c>
      <c r="H421" s="45">
        <f t="shared" si="258"/>
        <v>0</v>
      </c>
      <c r="I421" s="72">
        <f t="shared" si="230"/>
        <v>0</v>
      </c>
    </row>
    <row r="422" spans="1:11" s="3" customFormat="1" hidden="1" x14ac:dyDescent="0.2">
      <c r="A422" s="48" t="s">
        <v>20</v>
      </c>
      <c r="B422" s="50" t="s">
        <v>27</v>
      </c>
      <c r="C422" s="54"/>
      <c r="D422" s="54"/>
      <c r="E422" s="54">
        <f>SUM(C422,D422)</f>
        <v>0</v>
      </c>
      <c r="F422" s="54"/>
      <c r="G422" s="54"/>
      <c r="H422" s="55"/>
      <c r="I422" s="72">
        <f t="shared" si="230"/>
        <v>0</v>
      </c>
    </row>
    <row r="423" spans="1:11" s="3" customFormat="1" hidden="1" x14ac:dyDescent="0.2">
      <c r="A423" s="48" t="s">
        <v>21</v>
      </c>
      <c r="B423" s="50" t="s">
        <v>28</v>
      </c>
      <c r="C423" s="54"/>
      <c r="D423" s="54"/>
      <c r="E423" s="54">
        <f>SUM(C423,D423)</f>
        <v>0</v>
      </c>
      <c r="F423" s="54"/>
      <c r="G423" s="54"/>
      <c r="H423" s="55"/>
      <c r="I423" s="72">
        <f t="shared" si="230"/>
        <v>0</v>
      </c>
    </row>
    <row r="424" spans="1:11" s="3" customFormat="1" hidden="1" x14ac:dyDescent="0.2">
      <c r="A424" s="48" t="s">
        <v>23</v>
      </c>
      <c r="B424" s="50" t="s">
        <v>29</v>
      </c>
      <c r="C424" s="54"/>
      <c r="D424" s="54"/>
      <c r="E424" s="54">
        <f>SUM(C424,D424)</f>
        <v>0</v>
      </c>
      <c r="F424" s="54"/>
      <c r="G424" s="54"/>
      <c r="H424" s="55"/>
      <c r="I424" s="72">
        <f t="shared" si="230"/>
        <v>0</v>
      </c>
    </row>
    <row r="425" spans="1:11" s="3" customFormat="1" hidden="1" x14ac:dyDescent="0.2">
      <c r="A425" s="46" t="s">
        <v>76</v>
      </c>
      <c r="B425" s="51" t="s">
        <v>31</v>
      </c>
      <c r="C425" s="44">
        <f t="shared" ref="C425:H425" si="259">SUM(C426:C428)</f>
        <v>0</v>
      </c>
      <c r="D425" s="44">
        <f t="shared" si="259"/>
        <v>0</v>
      </c>
      <c r="E425" s="44">
        <f t="shared" si="259"/>
        <v>0</v>
      </c>
      <c r="F425" s="44">
        <f t="shared" si="259"/>
        <v>0</v>
      </c>
      <c r="G425" s="44">
        <f t="shared" si="259"/>
        <v>0</v>
      </c>
      <c r="H425" s="45">
        <f t="shared" si="259"/>
        <v>0</v>
      </c>
      <c r="I425" s="72">
        <f t="shared" si="230"/>
        <v>0</v>
      </c>
    </row>
    <row r="426" spans="1:11" s="3" customFormat="1" hidden="1" x14ac:dyDescent="0.2">
      <c r="A426" s="48" t="s">
        <v>20</v>
      </c>
      <c r="B426" s="50" t="s">
        <v>32</v>
      </c>
      <c r="C426" s="54"/>
      <c r="D426" s="54"/>
      <c r="E426" s="54">
        <f>SUM(C426,D426)</f>
        <v>0</v>
      </c>
      <c r="F426" s="54"/>
      <c r="G426" s="54"/>
      <c r="H426" s="55"/>
      <c r="I426" s="72">
        <f t="shared" si="230"/>
        <v>0</v>
      </c>
    </row>
    <row r="427" spans="1:11" s="3" customFormat="1" hidden="1" x14ac:dyDescent="0.2">
      <c r="A427" s="48" t="s">
        <v>21</v>
      </c>
      <c r="B427" s="50" t="s">
        <v>33</v>
      </c>
      <c r="C427" s="54"/>
      <c r="D427" s="54"/>
      <c r="E427" s="54">
        <f>SUM(C427,D427)</f>
        <v>0</v>
      </c>
      <c r="F427" s="54"/>
      <c r="G427" s="54"/>
      <c r="H427" s="55"/>
      <c r="I427" s="72">
        <f t="shared" si="230"/>
        <v>0</v>
      </c>
    </row>
    <row r="428" spans="1:11" s="3" customFormat="1" hidden="1" x14ac:dyDescent="0.2">
      <c r="A428" s="48" t="s">
        <v>23</v>
      </c>
      <c r="B428" s="50" t="s">
        <v>34</v>
      </c>
      <c r="C428" s="54"/>
      <c r="D428" s="54"/>
      <c r="E428" s="54">
        <f>SUM(C428,D428)</f>
        <v>0</v>
      </c>
      <c r="F428" s="54"/>
      <c r="G428" s="54"/>
      <c r="H428" s="55"/>
      <c r="I428" s="72">
        <f t="shared" si="230"/>
        <v>0</v>
      </c>
    </row>
    <row r="429" spans="1:11" s="6" customFormat="1" x14ac:dyDescent="0.2">
      <c r="A429" s="108" t="s">
        <v>69</v>
      </c>
      <c r="B429" s="109"/>
      <c r="C429" s="110">
        <f t="shared" ref="C429" si="260">SUM(C430,C433,C456)</f>
        <v>1383</v>
      </c>
      <c r="D429" s="110">
        <f t="shared" ref="D429:H429" si="261">SUM(D430,D433,D456)</f>
        <v>0</v>
      </c>
      <c r="E429" s="110">
        <f t="shared" si="261"/>
        <v>1383</v>
      </c>
      <c r="F429" s="110">
        <f t="shared" si="261"/>
        <v>5945</v>
      </c>
      <c r="G429" s="110">
        <f t="shared" si="261"/>
        <v>1617.4</v>
      </c>
      <c r="H429" s="111">
        <f t="shared" si="261"/>
        <v>0</v>
      </c>
      <c r="I429" s="112">
        <f t="shared" si="230"/>
        <v>8945.4</v>
      </c>
    </row>
    <row r="430" spans="1:11" hidden="1" x14ac:dyDescent="0.2">
      <c r="A430" s="60" t="s">
        <v>36</v>
      </c>
      <c r="B430" s="61">
        <v>20</v>
      </c>
      <c r="C430" s="44">
        <f t="shared" ref="C430:H430" si="262">SUM(C431)</f>
        <v>0</v>
      </c>
      <c r="D430" s="44">
        <f t="shared" si="262"/>
        <v>0</v>
      </c>
      <c r="E430" s="44">
        <f t="shared" si="262"/>
        <v>0</v>
      </c>
      <c r="F430" s="44">
        <f t="shared" si="262"/>
        <v>0</v>
      </c>
      <c r="G430" s="44">
        <f t="shared" si="262"/>
        <v>0</v>
      </c>
      <c r="H430" s="45">
        <f t="shared" si="262"/>
        <v>0</v>
      </c>
      <c r="I430" s="13">
        <f t="shared" si="230"/>
        <v>0</v>
      </c>
    </row>
    <row r="431" spans="1:11" hidden="1" x14ac:dyDescent="0.2">
      <c r="A431" s="48" t="s">
        <v>39</v>
      </c>
      <c r="B431" s="138" t="s">
        <v>38</v>
      </c>
      <c r="C431" s="39"/>
      <c r="D431" s="39"/>
      <c r="E431" s="39">
        <f>C431+D431</f>
        <v>0</v>
      </c>
      <c r="F431" s="39"/>
      <c r="G431" s="39"/>
      <c r="H431" s="40"/>
      <c r="I431" s="13">
        <f t="shared" si="230"/>
        <v>0</v>
      </c>
    </row>
    <row r="432" spans="1:11" s="3" customFormat="1" hidden="1" x14ac:dyDescent="0.2">
      <c r="A432" s="48"/>
      <c r="B432" s="49"/>
      <c r="C432" s="54"/>
      <c r="D432" s="54"/>
      <c r="E432" s="54"/>
      <c r="F432" s="54"/>
      <c r="G432" s="54"/>
      <c r="H432" s="55"/>
      <c r="I432" s="72">
        <f t="shared" si="230"/>
        <v>0</v>
      </c>
    </row>
    <row r="433" spans="1:11" ht="25.5" x14ac:dyDescent="0.2">
      <c r="A433" s="60" t="s">
        <v>115</v>
      </c>
      <c r="B433" s="62">
        <v>58</v>
      </c>
      <c r="C433" s="44">
        <f t="shared" ref="C433" si="263">SUM(C434,C441,C448)</f>
        <v>1383</v>
      </c>
      <c r="D433" s="44">
        <f t="shared" ref="D433:H433" si="264">SUM(D434,D441,D448)</f>
        <v>0</v>
      </c>
      <c r="E433" s="44">
        <f t="shared" si="264"/>
        <v>1383</v>
      </c>
      <c r="F433" s="44">
        <f t="shared" si="264"/>
        <v>5945</v>
      </c>
      <c r="G433" s="44">
        <f t="shared" si="264"/>
        <v>1617.4</v>
      </c>
      <c r="H433" s="45">
        <f t="shared" si="264"/>
        <v>0</v>
      </c>
      <c r="I433" s="13">
        <f t="shared" si="230"/>
        <v>8945.4</v>
      </c>
    </row>
    <row r="434" spans="1:11" x14ac:dyDescent="0.2">
      <c r="A434" s="60" t="s">
        <v>44</v>
      </c>
      <c r="B434" s="63" t="s">
        <v>79</v>
      </c>
      <c r="C434" s="44">
        <f t="shared" ref="C434" si="265">SUM(C438,C439,C440)</f>
        <v>1383</v>
      </c>
      <c r="D434" s="44">
        <f t="shared" ref="D434:H434" si="266">SUM(D438,D439,D440)</f>
        <v>0</v>
      </c>
      <c r="E434" s="44">
        <f t="shared" si="266"/>
        <v>1383</v>
      </c>
      <c r="F434" s="44">
        <f t="shared" si="266"/>
        <v>5945</v>
      </c>
      <c r="G434" s="44">
        <f t="shared" si="266"/>
        <v>1617.4</v>
      </c>
      <c r="H434" s="45">
        <f t="shared" si="266"/>
        <v>0</v>
      </c>
      <c r="I434" s="13">
        <f t="shared" si="230"/>
        <v>8945.4</v>
      </c>
    </row>
    <row r="435" spans="1:11" s="3" customFormat="1" hidden="1" x14ac:dyDescent="0.2">
      <c r="A435" s="64" t="s">
        <v>46</v>
      </c>
      <c r="B435" s="65"/>
      <c r="C435" s="44"/>
      <c r="D435" s="44"/>
      <c r="E435" s="44"/>
      <c r="F435" s="44"/>
      <c r="G435" s="44"/>
      <c r="H435" s="45"/>
      <c r="I435" s="72">
        <f t="shared" si="230"/>
        <v>0</v>
      </c>
      <c r="J435" s="72">
        <f>SUM(E436:G437)</f>
        <v>8945.4</v>
      </c>
      <c r="K435" s="72"/>
    </row>
    <row r="436" spans="1:11" s="3" customFormat="1" x14ac:dyDescent="0.2">
      <c r="A436" s="64" t="s">
        <v>47</v>
      </c>
      <c r="B436" s="65"/>
      <c r="C436" s="44">
        <f t="shared" ref="C436:H436" si="267">C438+C439+C440-C437</f>
        <v>176.1</v>
      </c>
      <c r="D436" s="44">
        <f t="shared" si="267"/>
        <v>0</v>
      </c>
      <c r="E436" s="44">
        <f t="shared" si="267"/>
        <v>176.1</v>
      </c>
      <c r="F436" s="44">
        <f t="shared" si="267"/>
        <v>3044.3</v>
      </c>
      <c r="G436" s="44">
        <f t="shared" si="267"/>
        <v>1617.4</v>
      </c>
      <c r="H436" s="45">
        <f t="shared" si="267"/>
        <v>0</v>
      </c>
      <c r="I436" s="72">
        <f t="shared" si="230"/>
        <v>4837.8</v>
      </c>
      <c r="K436" s="72"/>
    </row>
    <row r="437" spans="1:11" x14ac:dyDescent="0.2">
      <c r="A437" s="64" t="s">
        <v>48</v>
      </c>
      <c r="B437" s="65"/>
      <c r="C437" s="44">
        <f>1383-176.1</f>
        <v>1206.9000000000001</v>
      </c>
      <c r="D437" s="44"/>
      <c r="E437" s="44">
        <f>C437+D437</f>
        <v>1206.9000000000001</v>
      </c>
      <c r="F437" s="44">
        <f>4107.6-1206.9</f>
        <v>2900.7</v>
      </c>
      <c r="G437" s="44">
        <v>0</v>
      </c>
      <c r="H437" s="45"/>
      <c r="I437" s="13">
        <f t="shared" si="230"/>
        <v>4107.6000000000004</v>
      </c>
    </row>
    <row r="438" spans="1:11" x14ac:dyDescent="0.2">
      <c r="A438" s="37" t="s">
        <v>49</v>
      </c>
      <c r="B438" s="139" t="s">
        <v>50</v>
      </c>
      <c r="C438" s="54">
        <f>ROUND(1383*0.2,1)</f>
        <v>276.60000000000002</v>
      </c>
      <c r="D438" s="39"/>
      <c r="E438" s="39">
        <f>C438+D438</f>
        <v>276.60000000000002</v>
      </c>
      <c r="F438" s="39">
        <f>ROUND((5945*0.2),1)</f>
        <v>1189</v>
      </c>
      <c r="G438" s="39">
        <f>ROUND((8945.4-1383-5945)*0.2,1)</f>
        <v>323.5</v>
      </c>
      <c r="H438" s="40"/>
      <c r="I438" s="13">
        <f t="shared" si="230"/>
        <v>1789.1</v>
      </c>
      <c r="J438" s="8">
        <v>2.5899999999999999E-2</v>
      </c>
      <c r="K438" s="8">
        <v>0.12920000000000001</v>
      </c>
    </row>
    <row r="439" spans="1:11" x14ac:dyDescent="0.2">
      <c r="A439" s="37" t="s">
        <v>51</v>
      </c>
      <c r="B439" s="139" t="s">
        <v>52</v>
      </c>
      <c r="C439" s="54">
        <f>ROUND(1383*0.8,1)</f>
        <v>1106.4000000000001</v>
      </c>
      <c r="D439" s="39"/>
      <c r="E439" s="39">
        <f>C439+D439</f>
        <v>1106.4000000000001</v>
      </c>
      <c r="F439" s="39">
        <f>ROUND((5945*0.8),1)</f>
        <v>4756</v>
      </c>
      <c r="G439" s="39">
        <f>ROUND((8945.4-1383-5945)*0.8,1)</f>
        <v>1293.9000000000001</v>
      </c>
      <c r="H439" s="40"/>
      <c r="I439" s="13">
        <f t="shared" si="230"/>
        <v>7156.3</v>
      </c>
      <c r="J439" s="8">
        <v>0.84489999999999998</v>
      </c>
    </row>
    <row r="440" spans="1:11" hidden="1" x14ac:dyDescent="0.2">
      <c r="A440" s="37" t="s">
        <v>53</v>
      </c>
      <c r="B440" s="140" t="s">
        <v>80</v>
      </c>
      <c r="C440" s="39"/>
      <c r="D440" s="39"/>
      <c r="E440" s="39">
        <f>C440+D440</f>
        <v>0</v>
      </c>
      <c r="F440" s="39"/>
      <c r="G440" s="39"/>
      <c r="H440" s="40"/>
      <c r="I440" s="13">
        <f t="shared" si="230"/>
        <v>0</v>
      </c>
    </row>
    <row r="441" spans="1:11" s="3" customFormat="1" hidden="1" x14ac:dyDescent="0.2">
      <c r="A441" s="60" t="s">
        <v>55</v>
      </c>
      <c r="B441" s="61" t="s">
        <v>56</v>
      </c>
      <c r="C441" s="44">
        <f t="shared" ref="C441:H441" si="268">SUM(C445,C446,C447)</f>
        <v>0</v>
      </c>
      <c r="D441" s="44">
        <f t="shared" si="268"/>
        <v>0</v>
      </c>
      <c r="E441" s="44">
        <f t="shared" si="268"/>
        <v>0</v>
      </c>
      <c r="F441" s="44">
        <f t="shared" si="268"/>
        <v>0</v>
      </c>
      <c r="G441" s="44">
        <f t="shared" si="268"/>
        <v>0</v>
      </c>
      <c r="H441" s="45">
        <f t="shared" si="268"/>
        <v>0</v>
      </c>
      <c r="I441" s="72">
        <f t="shared" si="230"/>
        <v>0</v>
      </c>
    </row>
    <row r="442" spans="1:11" s="3" customFormat="1" hidden="1" x14ac:dyDescent="0.2">
      <c r="A442" s="66" t="s">
        <v>46</v>
      </c>
      <c r="B442" s="61"/>
      <c r="C442" s="44"/>
      <c r="D442" s="44"/>
      <c r="E442" s="44"/>
      <c r="F442" s="44"/>
      <c r="G442" s="44"/>
      <c r="H442" s="45"/>
      <c r="I442" s="72">
        <f t="shared" si="230"/>
        <v>0</v>
      </c>
    </row>
    <row r="443" spans="1:11" s="3" customFormat="1" hidden="1" x14ac:dyDescent="0.2">
      <c r="A443" s="64" t="s">
        <v>47</v>
      </c>
      <c r="B443" s="65"/>
      <c r="C443" s="44">
        <f t="shared" ref="C443:H443" si="269">C445+C446+C447-C444</f>
        <v>0</v>
      </c>
      <c r="D443" s="44">
        <f t="shared" si="269"/>
        <v>0</v>
      </c>
      <c r="E443" s="44">
        <f t="shared" si="269"/>
        <v>0</v>
      </c>
      <c r="F443" s="44">
        <f t="shared" si="269"/>
        <v>0</v>
      </c>
      <c r="G443" s="44">
        <f t="shared" si="269"/>
        <v>0</v>
      </c>
      <c r="H443" s="45">
        <f t="shared" si="269"/>
        <v>0</v>
      </c>
      <c r="I443" s="72">
        <f t="shared" si="230"/>
        <v>0</v>
      </c>
    </row>
    <row r="444" spans="1:11" s="3" customFormat="1" hidden="1" x14ac:dyDescent="0.2">
      <c r="A444" s="64" t="s">
        <v>48</v>
      </c>
      <c r="B444" s="65"/>
      <c r="C444" s="44"/>
      <c r="D444" s="44"/>
      <c r="E444" s="44">
        <f>C444+D444</f>
        <v>0</v>
      </c>
      <c r="F444" s="44"/>
      <c r="G444" s="44"/>
      <c r="H444" s="45"/>
      <c r="I444" s="72">
        <f t="shared" si="230"/>
        <v>0</v>
      </c>
    </row>
    <row r="445" spans="1:11" s="3" customFormat="1" hidden="1" x14ac:dyDescent="0.2">
      <c r="A445" s="37" t="s">
        <v>49</v>
      </c>
      <c r="B445" s="140" t="s">
        <v>57</v>
      </c>
      <c r="C445" s="54"/>
      <c r="D445" s="54"/>
      <c r="E445" s="54">
        <f>C445+D445</f>
        <v>0</v>
      </c>
      <c r="F445" s="54"/>
      <c r="G445" s="54"/>
      <c r="H445" s="55"/>
      <c r="I445" s="72">
        <f t="shared" si="230"/>
        <v>0</v>
      </c>
    </row>
    <row r="446" spans="1:11" s="3" customFormat="1" hidden="1" x14ac:dyDescent="0.2">
      <c r="A446" s="37" t="s">
        <v>51</v>
      </c>
      <c r="B446" s="140" t="s">
        <v>58</v>
      </c>
      <c r="C446" s="54"/>
      <c r="D446" s="54"/>
      <c r="E446" s="54">
        <f>C446+D446</f>
        <v>0</v>
      </c>
      <c r="F446" s="54"/>
      <c r="G446" s="54"/>
      <c r="H446" s="55"/>
      <c r="I446" s="72">
        <f t="shared" si="230"/>
        <v>0</v>
      </c>
    </row>
    <row r="447" spans="1:11" s="3" customFormat="1" hidden="1" x14ac:dyDescent="0.2">
      <c r="A447" s="37" t="s">
        <v>53</v>
      </c>
      <c r="B447" s="140" t="s">
        <v>59</v>
      </c>
      <c r="C447" s="54"/>
      <c r="D447" s="54"/>
      <c r="E447" s="54">
        <f>C447+D447</f>
        <v>0</v>
      </c>
      <c r="F447" s="54"/>
      <c r="G447" s="54"/>
      <c r="H447" s="55"/>
      <c r="I447" s="72">
        <f t="shared" ref="I447:I510" si="270">SUM(E447:H447)</f>
        <v>0</v>
      </c>
    </row>
    <row r="448" spans="1:11" s="3" customFormat="1" hidden="1" x14ac:dyDescent="0.2">
      <c r="A448" s="60" t="s">
        <v>70</v>
      </c>
      <c r="B448" s="68" t="s">
        <v>60</v>
      </c>
      <c r="C448" s="44">
        <f t="shared" ref="C448:H448" si="271">SUM(C452,C453,C454)</f>
        <v>0</v>
      </c>
      <c r="D448" s="44">
        <f t="shared" si="271"/>
        <v>0</v>
      </c>
      <c r="E448" s="44">
        <f t="shared" si="271"/>
        <v>0</v>
      </c>
      <c r="F448" s="44">
        <f t="shared" si="271"/>
        <v>0</v>
      </c>
      <c r="G448" s="44">
        <f t="shared" si="271"/>
        <v>0</v>
      </c>
      <c r="H448" s="45">
        <f t="shared" si="271"/>
        <v>0</v>
      </c>
      <c r="I448" s="72">
        <f t="shared" si="270"/>
        <v>0</v>
      </c>
    </row>
    <row r="449" spans="1:9" s="3" customFormat="1" hidden="1" x14ac:dyDescent="0.2">
      <c r="A449" s="66" t="s">
        <v>46</v>
      </c>
      <c r="B449" s="68"/>
      <c r="C449" s="44"/>
      <c r="D449" s="44"/>
      <c r="E449" s="44"/>
      <c r="F449" s="44"/>
      <c r="G449" s="44"/>
      <c r="H449" s="45"/>
      <c r="I449" s="72">
        <f t="shared" si="270"/>
        <v>0</v>
      </c>
    </row>
    <row r="450" spans="1:9" s="3" customFormat="1" hidden="1" x14ac:dyDescent="0.2">
      <c r="A450" s="64" t="s">
        <v>47</v>
      </c>
      <c r="B450" s="65"/>
      <c r="C450" s="44">
        <f t="shared" ref="C450:H450" si="272">C452+C453+C454-C451</f>
        <v>0</v>
      </c>
      <c r="D450" s="44">
        <f t="shared" si="272"/>
        <v>0</v>
      </c>
      <c r="E450" s="44">
        <f t="shared" si="272"/>
        <v>0</v>
      </c>
      <c r="F450" s="44">
        <f t="shared" si="272"/>
        <v>0</v>
      </c>
      <c r="G450" s="44">
        <f t="shared" si="272"/>
        <v>0</v>
      </c>
      <c r="H450" s="45">
        <f t="shared" si="272"/>
        <v>0</v>
      </c>
      <c r="I450" s="72">
        <f t="shared" si="270"/>
        <v>0</v>
      </c>
    </row>
    <row r="451" spans="1:9" s="3" customFormat="1" hidden="1" x14ac:dyDescent="0.2">
      <c r="A451" s="64" t="s">
        <v>48</v>
      </c>
      <c r="B451" s="65"/>
      <c r="C451" s="44"/>
      <c r="D451" s="44"/>
      <c r="E451" s="44">
        <f>C451+D451</f>
        <v>0</v>
      </c>
      <c r="F451" s="44"/>
      <c r="G451" s="44"/>
      <c r="H451" s="45"/>
      <c r="I451" s="72">
        <f t="shared" si="270"/>
        <v>0</v>
      </c>
    </row>
    <row r="452" spans="1:9" s="3" customFormat="1" hidden="1" x14ac:dyDescent="0.2">
      <c r="A452" s="37" t="s">
        <v>49</v>
      </c>
      <c r="B452" s="140" t="s">
        <v>61</v>
      </c>
      <c r="C452" s="54"/>
      <c r="D452" s="54"/>
      <c r="E452" s="54">
        <f>C452+D452</f>
        <v>0</v>
      </c>
      <c r="F452" s="54"/>
      <c r="G452" s="54"/>
      <c r="H452" s="55"/>
      <c r="I452" s="72">
        <f t="shared" si="270"/>
        <v>0</v>
      </c>
    </row>
    <row r="453" spans="1:9" s="3" customFormat="1" hidden="1" x14ac:dyDescent="0.2">
      <c r="A453" s="37" t="s">
        <v>51</v>
      </c>
      <c r="B453" s="140" t="s">
        <v>62</v>
      </c>
      <c r="C453" s="54"/>
      <c r="D453" s="54"/>
      <c r="E453" s="54">
        <f>C453+D453</f>
        <v>0</v>
      </c>
      <c r="F453" s="54"/>
      <c r="G453" s="54"/>
      <c r="H453" s="55"/>
      <c r="I453" s="72">
        <f t="shared" si="270"/>
        <v>0</v>
      </c>
    </row>
    <row r="454" spans="1:9" s="3" customFormat="1" hidden="1" x14ac:dyDescent="0.2">
      <c r="A454" s="37" t="s">
        <v>53</v>
      </c>
      <c r="B454" s="140" t="s">
        <v>63</v>
      </c>
      <c r="C454" s="54"/>
      <c r="D454" s="54"/>
      <c r="E454" s="54">
        <f>C454+D454</f>
        <v>0</v>
      </c>
      <c r="F454" s="54"/>
      <c r="G454" s="54"/>
      <c r="H454" s="55"/>
      <c r="I454" s="72">
        <f t="shared" si="270"/>
        <v>0</v>
      </c>
    </row>
    <row r="455" spans="1:9" s="3" customFormat="1" hidden="1" x14ac:dyDescent="0.2">
      <c r="A455" s="69"/>
      <c r="B455" s="53"/>
      <c r="C455" s="54"/>
      <c r="D455" s="54"/>
      <c r="E455" s="54"/>
      <c r="F455" s="54"/>
      <c r="G455" s="54"/>
      <c r="H455" s="55"/>
      <c r="I455" s="72">
        <f t="shared" si="270"/>
        <v>0</v>
      </c>
    </row>
    <row r="456" spans="1:9" s="3" customFormat="1" hidden="1" x14ac:dyDescent="0.2">
      <c r="A456" s="46" t="s">
        <v>64</v>
      </c>
      <c r="B456" s="118" t="s">
        <v>65</v>
      </c>
      <c r="C456" s="44"/>
      <c r="D456" s="44"/>
      <c r="E456" s="44">
        <f>C456+D456</f>
        <v>0</v>
      </c>
      <c r="F456" s="44"/>
      <c r="G456" s="44"/>
      <c r="H456" s="45"/>
      <c r="I456" s="72">
        <f t="shared" si="270"/>
        <v>0</v>
      </c>
    </row>
    <row r="457" spans="1:9" s="3" customFormat="1" hidden="1" x14ac:dyDescent="0.2">
      <c r="A457" s="69"/>
      <c r="B457" s="53"/>
      <c r="C457" s="54"/>
      <c r="D457" s="54"/>
      <c r="E457" s="54"/>
      <c r="F457" s="54"/>
      <c r="G457" s="54"/>
      <c r="H457" s="55"/>
      <c r="I457" s="72">
        <f t="shared" si="270"/>
        <v>0</v>
      </c>
    </row>
    <row r="458" spans="1:9" s="3" customFormat="1" hidden="1" x14ac:dyDescent="0.2">
      <c r="A458" s="46" t="s">
        <v>66</v>
      </c>
      <c r="B458" s="68"/>
      <c r="C458" s="44">
        <f t="shared" ref="C458:H458" si="273">C411-C429</f>
        <v>0</v>
      </c>
      <c r="D458" s="44">
        <f t="shared" si="273"/>
        <v>0</v>
      </c>
      <c r="E458" s="44">
        <f t="shared" si="273"/>
        <v>0</v>
      </c>
      <c r="F458" s="44">
        <f t="shared" si="273"/>
        <v>0</v>
      </c>
      <c r="G458" s="44">
        <f t="shared" si="273"/>
        <v>0</v>
      </c>
      <c r="H458" s="45">
        <f t="shared" si="273"/>
        <v>0</v>
      </c>
      <c r="I458" s="72">
        <f t="shared" si="270"/>
        <v>0</v>
      </c>
    </row>
    <row r="459" spans="1:9" s="3" customFormat="1" hidden="1" x14ac:dyDescent="0.2">
      <c r="A459" s="52"/>
      <c r="B459" s="53"/>
      <c r="C459" s="54"/>
      <c r="D459" s="54"/>
      <c r="E459" s="54"/>
      <c r="F459" s="54"/>
      <c r="G459" s="54"/>
      <c r="H459" s="55"/>
      <c r="I459" s="72">
        <f t="shared" si="270"/>
        <v>0</v>
      </c>
    </row>
    <row r="460" spans="1:9" x14ac:dyDescent="0.2">
      <c r="A460" s="119" t="s">
        <v>89</v>
      </c>
      <c r="B460" s="120" t="s">
        <v>90</v>
      </c>
      <c r="C460" s="121">
        <f t="shared" ref="C460" si="274">SUM(C490,C539,C587,C636)</f>
        <v>989</v>
      </c>
      <c r="D460" s="121">
        <f t="shared" ref="D460:H460" si="275">SUM(D490,D539,D587,D636)</f>
        <v>0</v>
      </c>
      <c r="E460" s="121">
        <f t="shared" si="275"/>
        <v>989</v>
      </c>
      <c r="F460" s="121">
        <f t="shared" si="275"/>
        <v>0</v>
      </c>
      <c r="G460" s="121">
        <f t="shared" si="275"/>
        <v>0</v>
      </c>
      <c r="H460" s="122">
        <f t="shared" si="275"/>
        <v>0</v>
      </c>
      <c r="I460" s="13">
        <f t="shared" si="270"/>
        <v>989</v>
      </c>
    </row>
    <row r="461" spans="1:9" x14ac:dyDescent="0.2">
      <c r="A461" s="100" t="s">
        <v>91</v>
      </c>
      <c r="B461" s="101"/>
      <c r="C461" s="102">
        <f t="shared" ref="C461" si="276">SUM(C462,C465,C488)</f>
        <v>989</v>
      </c>
      <c r="D461" s="102">
        <f t="shared" ref="D461:H461" si="277">SUM(D462,D465,D488)</f>
        <v>0</v>
      </c>
      <c r="E461" s="102">
        <f t="shared" si="277"/>
        <v>989</v>
      </c>
      <c r="F461" s="102">
        <f t="shared" si="277"/>
        <v>0</v>
      </c>
      <c r="G461" s="102">
        <f t="shared" si="277"/>
        <v>0</v>
      </c>
      <c r="H461" s="103">
        <f t="shared" si="277"/>
        <v>0</v>
      </c>
      <c r="I461" s="13">
        <f t="shared" si="270"/>
        <v>989</v>
      </c>
    </row>
    <row r="462" spans="1:9" s="3" customFormat="1" hidden="1" x14ac:dyDescent="0.2">
      <c r="A462" s="60" t="s">
        <v>36</v>
      </c>
      <c r="B462" s="61">
        <v>20</v>
      </c>
      <c r="C462" s="44">
        <f t="shared" ref="C462:H462" si="278">SUM(C463)</f>
        <v>0</v>
      </c>
      <c r="D462" s="44">
        <f t="shared" si="278"/>
        <v>0</v>
      </c>
      <c r="E462" s="44">
        <f t="shared" si="278"/>
        <v>0</v>
      </c>
      <c r="F462" s="44">
        <f t="shared" si="278"/>
        <v>0</v>
      </c>
      <c r="G462" s="44">
        <f t="shared" si="278"/>
        <v>0</v>
      </c>
      <c r="H462" s="45">
        <f t="shared" si="278"/>
        <v>0</v>
      </c>
      <c r="I462" s="72">
        <f t="shared" si="270"/>
        <v>0</v>
      </c>
    </row>
    <row r="463" spans="1:9" s="3" customFormat="1" hidden="1" x14ac:dyDescent="0.2">
      <c r="A463" s="48" t="s">
        <v>39</v>
      </c>
      <c r="B463" s="138" t="s">
        <v>38</v>
      </c>
      <c r="C463" s="54">
        <f>SUM(C510,C559,C607,C656)</f>
        <v>0</v>
      </c>
      <c r="D463" s="54">
        <f>SUM(D510,D559,D607,D656)</f>
        <v>0</v>
      </c>
      <c r="E463" s="54">
        <f>C463+D463</f>
        <v>0</v>
      </c>
      <c r="F463" s="54">
        <f>SUM(F510,F559,F607,F656)</f>
        <v>0</v>
      </c>
      <c r="G463" s="54">
        <f>SUM(G510,G559,G607,G656)</f>
        <v>0</v>
      </c>
      <c r="H463" s="55">
        <f>SUM(H510,H559,H607,H656)</f>
        <v>0</v>
      </c>
      <c r="I463" s="72">
        <f t="shared" si="270"/>
        <v>0</v>
      </c>
    </row>
    <row r="464" spans="1:9" s="3" customFormat="1" hidden="1" x14ac:dyDescent="0.2">
      <c r="A464" s="48"/>
      <c r="B464" s="49"/>
      <c r="C464" s="54"/>
      <c r="D464" s="54"/>
      <c r="E464" s="54"/>
      <c r="F464" s="54"/>
      <c r="G464" s="54"/>
      <c r="H464" s="55"/>
      <c r="I464" s="72">
        <f t="shared" si="270"/>
        <v>0</v>
      </c>
    </row>
    <row r="465" spans="1:9" ht="25.5" x14ac:dyDescent="0.2">
      <c r="A465" s="60" t="s">
        <v>115</v>
      </c>
      <c r="B465" s="62">
        <v>58</v>
      </c>
      <c r="C465" s="44">
        <f t="shared" ref="C465" si="279">SUM(C466,C473,C480)</f>
        <v>989</v>
      </c>
      <c r="D465" s="44">
        <f t="shared" ref="D465:H465" si="280">SUM(D466,D473,D480)</f>
        <v>0</v>
      </c>
      <c r="E465" s="44">
        <f t="shared" si="280"/>
        <v>989</v>
      </c>
      <c r="F465" s="44">
        <f t="shared" si="280"/>
        <v>0</v>
      </c>
      <c r="G465" s="44">
        <f t="shared" si="280"/>
        <v>0</v>
      </c>
      <c r="H465" s="45">
        <f t="shared" si="280"/>
        <v>0</v>
      </c>
      <c r="I465" s="13">
        <f t="shared" si="270"/>
        <v>989</v>
      </c>
    </row>
    <row r="466" spans="1:9" hidden="1" x14ac:dyDescent="0.2">
      <c r="A466" s="60" t="s">
        <v>44</v>
      </c>
      <c r="B466" s="63" t="s">
        <v>45</v>
      </c>
      <c r="C466" s="44">
        <f t="shared" ref="C466" si="281">SUM(C470,C471,C472)</f>
        <v>0</v>
      </c>
      <c r="D466" s="44">
        <f t="shared" ref="D466:H466" si="282">SUM(D470,D471,D472)</f>
        <v>0</v>
      </c>
      <c r="E466" s="44">
        <f t="shared" si="282"/>
        <v>0</v>
      </c>
      <c r="F466" s="44">
        <f t="shared" si="282"/>
        <v>0</v>
      </c>
      <c r="G466" s="44">
        <f t="shared" si="282"/>
        <v>0</v>
      </c>
      <c r="H466" s="45">
        <f t="shared" si="282"/>
        <v>0</v>
      </c>
      <c r="I466" s="13">
        <f t="shared" si="270"/>
        <v>0</v>
      </c>
    </row>
    <row r="467" spans="1:9" s="3" customFormat="1" hidden="1" x14ac:dyDescent="0.2">
      <c r="A467" s="64" t="s">
        <v>46</v>
      </c>
      <c r="B467" s="65"/>
      <c r="C467" s="44"/>
      <c r="D467" s="44"/>
      <c r="E467" s="44"/>
      <c r="F467" s="44"/>
      <c r="G467" s="44"/>
      <c r="H467" s="45"/>
      <c r="I467" s="72">
        <f t="shared" si="270"/>
        <v>0</v>
      </c>
    </row>
    <row r="468" spans="1:9" s="3" customFormat="1" hidden="1" x14ac:dyDescent="0.2">
      <c r="A468" s="64" t="s">
        <v>47</v>
      </c>
      <c r="B468" s="65"/>
      <c r="C468" s="44">
        <f t="shared" ref="C468:H468" si="283">C470+C471+C472-C469</f>
        <v>0</v>
      </c>
      <c r="D468" s="44">
        <f t="shared" si="283"/>
        <v>0</v>
      </c>
      <c r="E468" s="44">
        <f t="shared" si="283"/>
        <v>0</v>
      </c>
      <c r="F468" s="44">
        <f t="shared" si="283"/>
        <v>0</v>
      </c>
      <c r="G468" s="44">
        <f t="shared" si="283"/>
        <v>0</v>
      </c>
      <c r="H468" s="45">
        <f t="shared" si="283"/>
        <v>0</v>
      </c>
      <c r="I468" s="72">
        <f t="shared" si="270"/>
        <v>0</v>
      </c>
    </row>
    <row r="469" spans="1:9" hidden="1" x14ac:dyDescent="0.2">
      <c r="A469" s="64" t="s">
        <v>48</v>
      </c>
      <c r="B469" s="65"/>
      <c r="C469" s="44">
        <f t="shared" ref="C469" si="284">SUM(C516,C565,C613,C662)</f>
        <v>0</v>
      </c>
      <c r="D469" s="44">
        <f t="shared" ref="D469:H472" si="285">SUM(D516,D565,D613,D662)</f>
        <v>0</v>
      </c>
      <c r="E469" s="44">
        <f t="shared" si="285"/>
        <v>0</v>
      </c>
      <c r="F469" s="44">
        <f t="shared" si="285"/>
        <v>0</v>
      </c>
      <c r="G469" s="44">
        <f t="shared" si="285"/>
        <v>0</v>
      </c>
      <c r="H469" s="45">
        <f t="shared" si="285"/>
        <v>0</v>
      </c>
      <c r="I469" s="13">
        <f t="shared" si="270"/>
        <v>0</v>
      </c>
    </row>
    <row r="470" spans="1:9" hidden="1" x14ac:dyDescent="0.2">
      <c r="A470" s="37" t="s">
        <v>49</v>
      </c>
      <c r="B470" s="139" t="s">
        <v>50</v>
      </c>
      <c r="C470" s="39">
        <f t="shared" ref="C470" si="286">SUM(C517,C566,C614,C663)</f>
        <v>0</v>
      </c>
      <c r="D470" s="39">
        <f t="shared" si="285"/>
        <v>0</v>
      </c>
      <c r="E470" s="39">
        <f>C470+D470</f>
        <v>0</v>
      </c>
      <c r="F470" s="39">
        <f t="shared" si="285"/>
        <v>0</v>
      </c>
      <c r="G470" s="39">
        <f t="shared" si="285"/>
        <v>0</v>
      </c>
      <c r="H470" s="40">
        <f t="shared" si="285"/>
        <v>0</v>
      </c>
      <c r="I470" s="13">
        <f t="shared" si="270"/>
        <v>0</v>
      </c>
    </row>
    <row r="471" spans="1:9" hidden="1" x14ac:dyDescent="0.2">
      <c r="A471" s="37" t="s">
        <v>51</v>
      </c>
      <c r="B471" s="139" t="s">
        <v>52</v>
      </c>
      <c r="C471" s="39">
        <f t="shared" ref="C471" si="287">SUM(C518,C567,C615,C664)</f>
        <v>0</v>
      </c>
      <c r="D471" s="39">
        <f t="shared" si="285"/>
        <v>0</v>
      </c>
      <c r="E471" s="39">
        <f>C471+D471</f>
        <v>0</v>
      </c>
      <c r="F471" s="39">
        <f t="shared" si="285"/>
        <v>0</v>
      </c>
      <c r="G471" s="39">
        <f t="shared" si="285"/>
        <v>0</v>
      </c>
      <c r="H471" s="40">
        <f t="shared" si="285"/>
        <v>0</v>
      </c>
      <c r="I471" s="13">
        <f t="shared" si="270"/>
        <v>0</v>
      </c>
    </row>
    <row r="472" spans="1:9" hidden="1" x14ac:dyDescent="0.2">
      <c r="A472" s="37" t="s">
        <v>53</v>
      </c>
      <c r="B472" s="140" t="s">
        <v>54</v>
      </c>
      <c r="C472" s="39">
        <f t="shared" ref="C472" si="288">SUM(C519,C568,C616,C665)</f>
        <v>0</v>
      </c>
      <c r="D472" s="39">
        <f t="shared" si="285"/>
        <v>0</v>
      </c>
      <c r="E472" s="39">
        <f>C472+D472</f>
        <v>0</v>
      </c>
      <c r="F472" s="39">
        <f t="shared" si="285"/>
        <v>0</v>
      </c>
      <c r="G472" s="39">
        <f t="shared" si="285"/>
        <v>0</v>
      </c>
      <c r="H472" s="40">
        <f t="shared" si="285"/>
        <v>0</v>
      </c>
      <c r="I472" s="13">
        <f t="shared" si="270"/>
        <v>0</v>
      </c>
    </row>
    <row r="473" spans="1:9" x14ac:dyDescent="0.2">
      <c r="A473" s="60" t="s">
        <v>55</v>
      </c>
      <c r="B473" s="61" t="s">
        <v>56</v>
      </c>
      <c r="C473" s="44">
        <f t="shared" ref="C473" si="289">SUM(C477,C478,C479)</f>
        <v>989</v>
      </c>
      <c r="D473" s="44">
        <f t="shared" ref="D473:H473" si="290">SUM(D477,D478,D479)</f>
        <v>0</v>
      </c>
      <c r="E473" s="44">
        <f t="shared" si="290"/>
        <v>989</v>
      </c>
      <c r="F473" s="44">
        <f t="shared" si="290"/>
        <v>0</v>
      </c>
      <c r="G473" s="44">
        <f t="shared" si="290"/>
        <v>0</v>
      </c>
      <c r="H473" s="45">
        <f t="shared" si="290"/>
        <v>0</v>
      </c>
      <c r="I473" s="13">
        <f t="shared" si="270"/>
        <v>989</v>
      </c>
    </row>
    <row r="474" spans="1:9" s="3" customFormat="1" hidden="1" x14ac:dyDescent="0.2">
      <c r="A474" s="66" t="s">
        <v>46</v>
      </c>
      <c r="B474" s="61"/>
      <c r="C474" s="44"/>
      <c r="D474" s="44"/>
      <c r="E474" s="44"/>
      <c r="F474" s="44"/>
      <c r="G474" s="44"/>
      <c r="H474" s="45"/>
      <c r="I474" s="72">
        <f t="shared" si="270"/>
        <v>0</v>
      </c>
    </row>
    <row r="475" spans="1:9" x14ac:dyDescent="0.2">
      <c r="A475" s="64" t="s">
        <v>47</v>
      </c>
      <c r="B475" s="65"/>
      <c r="C475" s="44">
        <f t="shared" ref="C475" si="291">C477+C478+C479-C476</f>
        <v>959.25</v>
      </c>
      <c r="D475" s="44">
        <f t="shared" ref="D475:H475" si="292">D477+D478+D479-D476</f>
        <v>0</v>
      </c>
      <c r="E475" s="44">
        <f t="shared" si="292"/>
        <v>959.25</v>
      </c>
      <c r="F475" s="44">
        <f t="shared" si="292"/>
        <v>0</v>
      </c>
      <c r="G475" s="44">
        <f t="shared" si="292"/>
        <v>0</v>
      </c>
      <c r="H475" s="45">
        <f t="shared" si="292"/>
        <v>0</v>
      </c>
      <c r="I475" s="13">
        <f t="shared" si="270"/>
        <v>959.25</v>
      </c>
    </row>
    <row r="476" spans="1:9" s="3" customFormat="1" x14ac:dyDescent="0.2">
      <c r="A476" s="64" t="s">
        <v>48</v>
      </c>
      <c r="B476" s="65"/>
      <c r="C476" s="44">
        <f t="shared" ref="C476:H476" si="293">SUM(C523,C572,C620,C669)</f>
        <v>29.75</v>
      </c>
      <c r="D476" s="44">
        <f t="shared" si="293"/>
        <v>0</v>
      </c>
      <c r="E476" s="44">
        <f t="shared" si="293"/>
        <v>29.75</v>
      </c>
      <c r="F476" s="44">
        <f t="shared" si="293"/>
        <v>0</v>
      </c>
      <c r="G476" s="44">
        <f t="shared" si="293"/>
        <v>0</v>
      </c>
      <c r="H476" s="45">
        <f t="shared" si="293"/>
        <v>0</v>
      </c>
      <c r="I476" s="72">
        <f t="shared" si="270"/>
        <v>29.75</v>
      </c>
    </row>
    <row r="477" spans="1:9" x14ac:dyDescent="0.2">
      <c r="A477" s="37" t="s">
        <v>49</v>
      </c>
      <c r="B477" s="140" t="s">
        <v>57</v>
      </c>
      <c r="C477" s="39">
        <f t="shared" ref="C477:D479" si="294">SUM(C524,C573,C621,C670)</f>
        <v>150</v>
      </c>
      <c r="D477" s="39">
        <f t="shared" si="294"/>
        <v>0</v>
      </c>
      <c r="E477" s="39">
        <f>C477+D477</f>
        <v>150</v>
      </c>
      <c r="F477" s="39">
        <f t="shared" ref="F477:H479" si="295">SUM(F524,F573,F621,F670)</f>
        <v>0</v>
      </c>
      <c r="G477" s="39">
        <f t="shared" si="295"/>
        <v>0</v>
      </c>
      <c r="H477" s="40">
        <f t="shared" si="295"/>
        <v>0</v>
      </c>
      <c r="I477" s="13">
        <f t="shared" si="270"/>
        <v>150</v>
      </c>
    </row>
    <row r="478" spans="1:9" x14ac:dyDescent="0.2">
      <c r="A478" s="37" t="s">
        <v>51</v>
      </c>
      <c r="B478" s="140" t="s">
        <v>58</v>
      </c>
      <c r="C478" s="39">
        <f t="shared" si="294"/>
        <v>839</v>
      </c>
      <c r="D478" s="39">
        <f t="shared" si="294"/>
        <v>0</v>
      </c>
      <c r="E478" s="39">
        <f>C478+D478</f>
        <v>839</v>
      </c>
      <c r="F478" s="39">
        <f t="shared" si="295"/>
        <v>0</v>
      </c>
      <c r="G478" s="39">
        <f t="shared" si="295"/>
        <v>0</v>
      </c>
      <c r="H478" s="40">
        <f t="shared" si="295"/>
        <v>0</v>
      </c>
      <c r="I478" s="13">
        <f t="shared" si="270"/>
        <v>839</v>
      </c>
    </row>
    <row r="479" spans="1:9" s="3" customFormat="1" hidden="1" x14ac:dyDescent="0.2">
      <c r="A479" s="37" t="s">
        <v>53</v>
      </c>
      <c r="B479" s="140" t="s">
        <v>59</v>
      </c>
      <c r="C479" s="54">
        <f t="shared" si="294"/>
        <v>0</v>
      </c>
      <c r="D479" s="54">
        <f t="shared" si="294"/>
        <v>0</v>
      </c>
      <c r="E479" s="54">
        <f>C479+D479</f>
        <v>0</v>
      </c>
      <c r="F479" s="54">
        <f t="shared" si="295"/>
        <v>0</v>
      </c>
      <c r="G479" s="54">
        <f t="shared" si="295"/>
        <v>0</v>
      </c>
      <c r="H479" s="55">
        <f t="shared" si="295"/>
        <v>0</v>
      </c>
      <c r="I479" s="72">
        <f t="shared" si="270"/>
        <v>0</v>
      </c>
    </row>
    <row r="480" spans="1:9" s="3" customFormat="1" hidden="1" x14ac:dyDescent="0.2">
      <c r="A480" s="60" t="s">
        <v>70</v>
      </c>
      <c r="B480" s="68" t="s">
        <v>60</v>
      </c>
      <c r="C480" s="44">
        <f t="shared" ref="C480:H480" si="296">SUM(C484,C485,C486)</f>
        <v>0</v>
      </c>
      <c r="D480" s="44">
        <f t="shared" si="296"/>
        <v>0</v>
      </c>
      <c r="E480" s="44">
        <f t="shared" si="296"/>
        <v>0</v>
      </c>
      <c r="F480" s="44">
        <f t="shared" si="296"/>
        <v>0</v>
      </c>
      <c r="G480" s="44">
        <f t="shared" si="296"/>
        <v>0</v>
      </c>
      <c r="H480" s="45">
        <f t="shared" si="296"/>
        <v>0</v>
      </c>
      <c r="I480" s="72">
        <f t="shared" si="270"/>
        <v>0</v>
      </c>
    </row>
    <row r="481" spans="1:11" s="3" customFormat="1" hidden="1" x14ac:dyDescent="0.2">
      <c r="A481" s="66" t="s">
        <v>46</v>
      </c>
      <c r="B481" s="68"/>
      <c r="C481" s="44"/>
      <c r="D481" s="44"/>
      <c r="E481" s="44"/>
      <c r="F481" s="44"/>
      <c r="G481" s="44"/>
      <c r="H481" s="45"/>
      <c r="I481" s="72">
        <f t="shared" si="270"/>
        <v>0</v>
      </c>
    </row>
    <row r="482" spans="1:11" s="3" customFormat="1" hidden="1" x14ac:dyDescent="0.2">
      <c r="A482" s="64" t="s">
        <v>47</v>
      </c>
      <c r="B482" s="65"/>
      <c r="C482" s="44">
        <f t="shared" ref="C482:H482" si="297">C484+C485+C486-C483</f>
        <v>0</v>
      </c>
      <c r="D482" s="44">
        <f t="shared" si="297"/>
        <v>0</v>
      </c>
      <c r="E482" s="44">
        <f t="shared" si="297"/>
        <v>0</v>
      </c>
      <c r="F482" s="44">
        <f t="shared" si="297"/>
        <v>0</v>
      </c>
      <c r="G482" s="44">
        <f t="shared" si="297"/>
        <v>0</v>
      </c>
      <c r="H482" s="45">
        <f t="shared" si="297"/>
        <v>0</v>
      </c>
      <c r="I482" s="72">
        <f t="shared" si="270"/>
        <v>0</v>
      </c>
    </row>
    <row r="483" spans="1:11" s="3" customFormat="1" hidden="1" x14ac:dyDescent="0.2">
      <c r="A483" s="64" t="s">
        <v>48</v>
      </c>
      <c r="B483" s="65"/>
      <c r="C483" s="44">
        <f t="shared" ref="C483:H483" si="298">SUM(C530,C579,C627,C676)</f>
        <v>0</v>
      </c>
      <c r="D483" s="44">
        <f t="shared" si="298"/>
        <v>0</v>
      </c>
      <c r="E483" s="44">
        <f t="shared" si="298"/>
        <v>0</v>
      </c>
      <c r="F483" s="44">
        <f t="shared" si="298"/>
        <v>0</v>
      </c>
      <c r="G483" s="44">
        <f t="shared" si="298"/>
        <v>0</v>
      </c>
      <c r="H483" s="45">
        <f t="shared" si="298"/>
        <v>0</v>
      </c>
      <c r="I483" s="72">
        <f t="shared" si="270"/>
        <v>0</v>
      </c>
    </row>
    <row r="484" spans="1:11" s="3" customFormat="1" hidden="1" x14ac:dyDescent="0.2">
      <c r="A484" s="37" t="s">
        <v>49</v>
      </c>
      <c r="B484" s="140" t="s">
        <v>61</v>
      </c>
      <c r="C484" s="54">
        <f t="shared" ref="C484:D486" si="299">SUM(C531,C580,C628,C677)</f>
        <v>0</v>
      </c>
      <c r="D484" s="54">
        <f t="shared" si="299"/>
        <v>0</v>
      </c>
      <c r="E484" s="54">
        <f>C484+D484</f>
        <v>0</v>
      </c>
      <c r="F484" s="54">
        <f t="shared" ref="F484:H486" si="300">SUM(F531,F580,F628,F677)</f>
        <v>0</v>
      </c>
      <c r="G484" s="54">
        <f t="shared" si="300"/>
        <v>0</v>
      </c>
      <c r="H484" s="55">
        <f t="shared" si="300"/>
        <v>0</v>
      </c>
      <c r="I484" s="72">
        <f t="shared" si="270"/>
        <v>0</v>
      </c>
    </row>
    <row r="485" spans="1:11" s="3" customFormat="1" hidden="1" x14ac:dyDescent="0.2">
      <c r="A485" s="37" t="s">
        <v>51</v>
      </c>
      <c r="B485" s="140" t="s">
        <v>62</v>
      </c>
      <c r="C485" s="54">
        <f t="shared" si="299"/>
        <v>0</v>
      </c>
      <c r="D485" s="54">
        <f t="shared" si="299"/>
        <v>0</v>
      </c>
      <c r="E485" s="54">
        <f>C485+D485</f>
        <v>0</v>
      </c>
      <c r="F485" s="54">
        <f t="shared" si="300"/>
        <v>0</v>
      </c>
      <c r="G485" s="54">
        <f t="shared" si="300"/>
        <v>0</v>
      </c>
      <c r="H485" s="55">
        <f t="shared" si="300"/>
        <v>0</v>
      </c>
      <c r="I485" s="72">
        <f t="shared" si="270"/>
        <v>0</v>
      </c>
    </row>
    <row r="486" spans="1:11" s="3" customFormat="1" hidden="1" x14ac:dyDescent="0.2">
      <c r="A486" s="37" t="s">
        <v>53</v>
      </c>
      <c r="B486" s="140" t="s">
        <v>63</v>
      </c>
      <c r="C486" s="54">
        <f t="shared" si="299"/>
        <v>0</v>
      </c>
      <c r="D486" s="54">
        <f t="shared" si="299"/>
        <v>0</v>
      </c>
      <c r="E486" s="54">
        <f>C486+D486</f>
        <v>0</v>
      </c>
      <c r="F486" s="54">
        <f t="shared" si="300"/>
        <v>0</v>
      </c>
      <c r="G486" s="54">
        <f t="shared" si="300"/>
        <v>0</v>
      </c>
      <c r="H486" s="55">
        <f t="shared" si="300"/>
        <v>0</v>
      </c>
      <c r="I486" s="72">
        <f t="shared" si="270"/>
        <v>0</v>
      </c>
    </row>
    <row r="487" spans="1:11" s="3" customFormat="1" hidden="1" x14ac:dyDescent="0.2">
      <c r="A487" s="69"/>
      <c r="B487" s="53"/>
      <c r="C487" s="54"/>
      <c r="D487" s="54"/>
      <c r="E487" s="54"/>
      <c r="F487" s="54"/>
      <c r="G487" s="54"/>
      <c r="H487" s="55"/>
      <c r="I487" s="72">
        <f t="shared" si="270"/>
        <v>0</v>
      </c>
    </row>
    <row r="488" spans="1:11" s="3" customFormat="1" hidden="1" x14ac:dyDescent="0.2">
      <c r="A488" s="46" t="s">
        <v>64</v>
      </c>
      <c r="B488" s="68" t="s">
        <v>65</v>
      </c>
      <c r="C488" s="44">
        <f>SUM(C535,C584,C632,C681)</f>
        <v>0</v>
      </c>
      <c r="D488" s="44">
        <f>SUM(D535,D584,D632,D681)</f>
        <v>0</v>
      </c>
      <c r="E488" s="44">
        <f>C488+D488</f>
        <v>0</v>
      </c>
      <c r="F488" s="44">
        <f>SUM(F535,F584,F632,F681)</f>
        <v>0</v>
      </c>
      <c r="G488" s="44">
        <f>SUM(G535,G584,G632,G681)</f>
        <v>0</v>
      </c>
      <c r="H488" s="45">
        <f>SUM(H535,H584,H632,H681)</f>
        <v>0</v>
      </c>
      <c r="I488" s="72">
        <f t="shared" si="270"/>
        <v>0</v>
      </c>
    </row>
    <row r="489" spans="1:11" s="3" customFormat="1" hidden="1" x14ac:dyDescent="0.2">
      <c r="A489" s="52"/>
      <c r="B489" s="53"/>
      <c r="C489" s="54"/>
      <c r="D489" s="54"/>
      <c r="E489" s="54"/>
      <c r="F489" s="54"/>
      <c r="G489" s="54"/>
      <c r="H489" s="55"/>
      <c r="I489" s="72">
        <f t="shared" si="270"/>
        <v>0</v>
      </c>
    </row>
    <row r="490" spans="1:11" s="2" customFormat="1" ht="25.5" hidden="1" x14ac:dyDescent="0.2">
      <c r="A490" s="116" t="s">
        <v>92</v>
      </c>
      <c r="B490" s="105"/>
      <c r="C490" s="106">
        <f t="shared" ref="C490:H490" si="301">C491</f>
        <v>0</v>
      </c>
      <c r="D490" s="106">
        <f t="shared" si="301"/>
        <v>0</v>
      </c>
      <c r="E490" s="106">
        <f t="shared" si="301"/>
        <v>0</v>
      </c>
      <c r="F490" s="106">
        <f t="shared" si="301"/>
        <v>0</v>
      </c>
      <c r="G490" s="106">
        <f t="shared" si="301"/>
        <v>0</v>
      </c>
      <c r="H490" s="107">
        <f t="shared" si="301"/>
        <v>0</v>
      </c>
      <c r="I490" s="71">
        <f t="shared" si="270"/>
        <v>0</v>
      </c>
    </row>
    <row r="491" spans="1:11" hidden="1" x14ac:dyDescent="0.2">
      <c r="A491" s="100" t="s">
        <v>72</v>
      </c>
      <c r="B491" s="101"/>
      <c r="C491" s="102">
        <f t="shared" ref="C491" si="302">SUM(C492,C493,C494,C495)</f>
        <v>0</v>
      </c>
      <c r="D491" s="102">
        <f t="shared" ref="D491:H491" si="303">SUM(D492,D493,D494,D495)</f>
        <v>0</v>
      </c>
      <c r="E491" s="102">
        <f t="shared" si="303"/>
        <v>0</v>
      </c>
      <c r="F491" s="102">
        <f t="shared" si="303"/>
        <v>0</v>
      </c>
      <c r="G491" s="102">
        <f t="shared" si="303"/>
        <v>0</v>
      </c>
      <c r="H491" s="103">
        <f t="shared" si="303"/>
        <v>0</v>
      </c>
      <c r="I491" s="13">
        <f t="shared" si="270"/>
        <v>0</v>
      </c>
    </row>
    <row r="492" spans="1:11" hidden="1" x14ac:dyDescent="0.2">
      <c r="A492" s="37" t="s">
        <v>13</v>
      </c>
      <c r="B492" s="38"/>
      <c r="C492" s="39"/>
      <c r="D492" s="39"/>
      <c r="E492" s="39">
        <f>C492+D492</f>
        <v>0</v>
      </c>
      <c r="F492" s="39"/>
      <c r="G492" s="39"/>
      <c r="H492" s="40"/>
      <c r="I492" s="13">
        <f t="shared" si="270"/>
        <v>0</v>
      </c>
    </row>
    <row r="493" spans="1:11" s="3" customFormat="1" hidden="1" x14ac:dyDescent="0.2">
      <c r="A493" s="37" t="s">
        <v>14</v>
      </c>
      <c r="B493" s="41"/>
      <c r="C493" s="54"/>
      <c r="D493" s="54"/>
      <c r="E493" s="54">
        <f>C493+D493</f>
        <v>0</v>
      </c>
      <c r="F493" s="54"/>
      <c r="G493" s="54"/>
      <c r="H493" s="55"/>
      <c r="I493" s="72">
        <f t="shared" si="270"/>
        <v>0</v>
      </c>
      <c r="J493" s="3">
        <v>0.98</v>
      </c>
    </row>
    <row r="494" spans="1:11" ht="38.25" hidden="1" x14ac:dyDescent="0.2">
      <c r="A494" s="37" t="s">
        <v>73</v>
      </c>
      <c r="B494" s="38">
        <v>420269</v>
      </c>
      <c r="C494" s="39"/>
      <c r="D494" s="39"/>
      <c r="E494" s="39">
        <f>C494+D494</f>
        <v>0</v>
      </c>
      <c r="F494" s="39"/>
      <c r="G494" s="39"/>
      <c r="H494" s="40"/>
      <c r="I494" s="13">
        <f t="shared" si="270"/>
        <v>0</v>
      </c>
      <c r="J494" s="8">
        <v>0.13</v>
      </c>
      <c r="K494" s="8">
        <f>J494/J493</f>
        <v>0.13265306122449</v>
      </c>
    </row>
    <row r="495" spans="1:11" ht="25.5" hidden="1" x14ac:dyDescent="0.2">
      <c r="A495" s="42" t="s">
        <v>74</v>
      </c>
      <c r="B495" s="43" t="s">
        <v>17</v>
      </c>
      <c r="C495" s="44">
        <f t="shared" ref="C495" si="304">SUM(C496,C500,C504)</f>
        <v>0</v>
      </c>
      <c r="D495" s="44">
        <f t="shared" ref="D495:H495" si="305">SUM(D496,D500,D504)</f>
        <v>0</v>
      </c>
      <c r="E495" s="44">
        <f t="shared" si="305"/>
        <v>0</v>
      </c>
      <c r="F495" s="44">
        <f t="shared" si="305"/>
        <v>0</v>
      </c>
      <c r="G495" s="44">
        <f t="shared" si="305"/>
        <v>0</v>
      </c>
      <c r="H495" s="45">
        <f t="shared" si="305"/>
        <v>0</v>
      </c>
      <c r="I495" s="13">
        <f t="shared" si="270"/>
        <v>0</v>
      </c>
    </row>
    <row r="496" spans="1:11" hidden="1" x14ac:dyDescent="0.2">
      <c r="A496" s="46" t="s">
        <v>18</v>
      </c>
      <c r="B496" s="47" t="s">
        <v>19</v>
      </c>
      <c r="C496" s="44">
        <f t="shared" ref="C496" si="306">SUM(C497:C499)</f>
        <v>0</v>
      </c>
      <c r="D496" s="44">
        <f t="shared" ref="D496:H496" si="307">SUM(D497:D499)</f>
        <v>0</v>
      </c>
      <c r="E496" s="44">
        <f t="shared" si="307"/>
        <v>0</v>
      </c>
      <c r="F496" s="44">
        <f t="shared" si="307"/>
        <v>0</v>
      </c>
      <c r="G496" s="44">
        <f t="shared" si="307"/>
        <v>0</v>
      </c>
      <c r="H496" s="45">
        <f t="shared" si="307"/>
        <v>0</v>
      </c>
      <c r="I496" s="13">
        <f t="shared" si="270"/>
        <v>0</v>
      </c>
    </row>
    <row r="497" spans="1:11" hidden="1" x14ac:dyDescent="0.2">
      <c r="A497" s="48" t="s">
        <v>20</v>
      </c>
      <c r="B497" s="49" t="s">
        <v>19</v>
      </c>
      <c r="C497" s="39"/>
      <c r="D497" s="39"/>
      <c r="E497" s="39">
        <f>C497+D497</f>
        <v>0</v>
      </c>
      <c r="F497" s="39"/>
      <c r="G497" s="39"/>
      <c r="H497" s="40"/>
      <c r="I497" s="13">
        <f t="shared" si="270"/>
        <v>0</v>
      </c>
      <c r="J497" s="8">
        <v>0.85</v>
      </c>
      <c r="K497" s="8">
        <f>J497/J493</f>
        <v>0.86734693877550995</v>
      </c>
    </row>
    <row r="498" spans="1:11" hidden="1" x14ac:dyDescent="0.2">
      <c r="A498" s="48" t="s">
        <v>21</v>
      </c>
      <c r="B498" s="50" t="s">
        <v>22</v>
      </c>
      <c r="C498" s="39"/>
      <c r="D498" s="39"/>
      <c r="E498" s="39">
        <f>C498+D498</f>
        <v>0</v>
      </c>
      <c r="F498" s="39"/>
      <c r="G498" s="39"/>
      <c r="H498" s="40"/>
      <c r="I498" s="13">
        <f t="shared" si="270"/>
        <v>0</v>
      </c>
    </row>
    <row r="499" spans="1:11" s="3" customFormat="1" hidden="1" x14ac:dyDescent="0.2">
      <c r="A499" s="48" t="s">
        <v>23</v>
      </c>
      <c r="B499" s="50" t="s">
        <v>93</v>
      </c>
      <c r="C499" s="54"/>
      <c r="D499" s="54"/>
      <c r="E499" s="54">
        <f>C499+D499</f>
        <v>0</v>
      </c>
      <c r="F499" s="54"/>
      <c r="G499" s="54"/>
      <c r="H499" s="55"/>
      <c r="I499" s="72">
        <f t="shared" si="270"/>
        <v>0</v>
      </c>
    </row>
    <row r="500" spans="1:11" s="3" customFormat="1" hidden="1" x14ac:dyDescent="0.2">
      <c r="A500" s="46" t="s">
        <v>25</v>
      </c>
      <c r="B500" s="51" t="s">
        <v>26</v>
      </c>
      <c r="C500" s="44">
        <f t="shared" ref="C500:H500" si="308">SUM(C501:C503)</f>
        <v>0</v>
      </c>
      <c r="D500" s="44">
        <f t="shared" si="308"/>
        <v>0</v>
      </c>
      <c r="E500" s="44">
        <f t="shared" si="308"/>
        <v>0</v>
      </c>
      <c r="F500" s="44">
        <f t="shared" si="308"/>
        <v>0</v>
      </c>
      <c r="G500" s="44">
        <f t="shared" si="308"/>
        <v>0</v>
      </c>
      <c r="H500" s="45">
        <f t="shared" si="308"/>
        <v>0</v>
      </c>
      <c r="I500" s="72">
        <f t="shared" si="270"/>
        <v>0</v>
      </c>
    </row>
    <row r="501" spans="1:11" s="3" customFormat="1" hidden="1" x14ac:dyDescent="0.2">
      <c r="A501" s="48" t="s">
        <v>20</v>
      </c>
      <c r="B501" s="50" t="s">
        <v>27</v>
      </c>
      <c r="C501" s="54"/>
      <c r="D501" s="54"/>
      <c r="E501" s="54">
        <f>C501+D501</f>
        <v>0</v>
      </c>
      <c r="F501" s="54"/>
      <c r="G501" s="54"/>
      <c r="H501" s="55"/>
      <c r="I501" s="72">
        <f t="shared" si="270"/>
        <v>0</v>
      </c>
      <c r="J501" s="3">
        <v>0.85</v>
      </c>
      <c r="K501" s="3">
        <f>J501/J493</f>
        <v>0.86734693877550995</v>
      </c>
    </row>
    <row r="502" spans="1:11" s="3" customFormat="1" hidden="1" x14ac:dyDescent="0.2">
      <c r="A502" s="48" t="s">
        <v>21</v>
      </c>
      <c r="B502" s="50" t="s">
        <v>28</v>
      </c>
      <c r="C502" s="54"/>
      <c r="D502" s="54"/>
      <c r="E502" s="54">
        <f>C502+D502</f>
        <v>0</v>
      </c>
      <c r="F502" s="54"/>
      <c r="G502" s="54"/>
      <c r="H502" s="55"/>
      <c r="I502" s="72">
        <f t="shared" si="270"/>
        <v>0</v>
      </c>
    </row>
    <row r="503" spans="1:11" s="3" customFormat="1" hidden="1" x14ac:dyDescent="0.2">
      <c r="A503" s="48" t="s">
        <v>23</v>
      </c>
      <c r="B503" s="50" t="s">
        <v>29</v>
      </c>
      <c r="C503" s="54"/>
      <c r="D503" s="54"/>
      <c r="E503" s="54">
        <f>C503+D503</f>
        <v>0</v>
      </c>
      <c r="F503" s="54"/>
      <c r="G503" s="54"/>
      <c r="H503" s="55"/>
      <c r="I503" s="72">
        <f t="shared" si="270"/>
        <v>0</v>
      </c>
    </row>
    <row r="504" spans="1:11" s="3" customFormat="1" hidden="1" x14ac:dyDescent="0.2">
      <c r="A504" s="46" t="s">
        <v>76</v>
      </c>
      <c r="B504" s="51" t="s">
        <v>31</v>
      </c>
      <c r="C504" s="44"/>
      <c r="D504" s="44">
        <v>0</v>
      </c>
      <c r="E504" s="44">
        <v>0</v>
      </c>
      <c r="F504" s="44">
        <v>0</v>
      </c>
      <c r="G504" s="44">
        <v>0</v>
      </c>
      <c r="H504" s="45">
        <v>0</v>
      </c>
      <c r="I504" s="72">
        <f t="shared" si="270"/>
        <v>0</v>
      </c>
    </row>
    <row r="505" spans="1:11" s="3" customFormat="1" hidden="1" x14ac:dyDescent="0.2">
      <c r="A505" s="48" t="s">
        <v>20</v>
      </c>
      <c r="B505" s="50" t="s">
        <v>32</v>
      </c>
      <c r="C505" s="54"/>
      <c r="D505" s="54"/>
      <c r="E505" s="54">
        <f>C505+D505</f>
        <v>0</v>
      </c>
      <c r="F505" s="54"/>
      <c r="G505" s="54"/>
      <c r="H505" s="55"/>
      <c r="I505" s="72">
        <f t="shared" si="270"/>
        <v>0</v>
      </c>
    </row>
    <row r="506" spans="1:11" s="3" customFormat="1" hidden="1" x14ac:dyDescent="0.2">
      <c r="A506" s="48" t="s">
        <v>21</v>
      </c>
      <c r="B506" s="50" t="s">
        <v>33</v>
      </c>
      <c r="C506" s="54"/>
      <c r="D506" s="54"/>
      <c r="E506" s="54">
        <f>C506+D506</f>
        <v>0</v>
      </c>
      <c r="F506" s="54"/>
      <c r="G506" s="54"/>
      <c r="H506" s="55"/>
      <c r="I506" s="72">
        <f t="shared" si="270"/>
        <v>0</v>
      </c>
    </row>
    <row r="507" spans="1:11" s="3" customFormat="1" hidden="1" x14ac:dyDescent="0.2">
      <c r="A507" s="48" t="s">
        <v>23</v>
      </c>
      <c r="B507" s="50" t="s">
        <v>34</v>
      </c>
      <c r="C507" s="54"/>
      <c r="D507" s="54"/>
      <c r="E507" s="54">
        <f>C507+D507</f>
        <v>0</v>
      </c>
      <c r="F507" s="54"/>
      <c r="G507" s="54"/>
      <c r="H507" s="55"/>
      <c r="I507" s="72">
        <f t="shared" si="270"/>
        <v>0</v>
      </c>
    </row>
    <row r="508" spans="1:11" hidden="1" x14ac:dyDescent="0.2">
      <c r="A508" s="100" t="s">
        <v>69</v>
      </c>
      <c r="B508" s="101"/>
      <c r="C508" s="102">
        <f t="shared" ref="C508" si="309">SUM(C509,C512,C535)</f>
        <v>0</v>
      </c>
      <c r="D508" s="102">
        <f t="shared" ref="D508:H508" si="310">SUM(D509,D512,D535)</f>
        <v>0</v>
      </c>
      <c r="E508" s="102">
        <f t="shared" si="310"/>
        <v>0</v>
      </c>
      <c r="F508" s="102">
        <f t="shared" si="310"/>
        <v>0</v>
      </c>
      <c r="G508" s="102">
        <f t="shared" si="310"/>
        <v>0</v>
      </c>
      <c r="H508" s="103">
        <f t="shared" si="310"/>
        <v>0</v>
      </c>
      <c r="I508" s="13">
        <f t="shared" si="270"/>
        <v>0</v>
      </c>
    </row>
    <row r="509" spans="1:11" s="3" customFormat="1" hidden="1" x14ac:dyDescent="0.2">
      <c r="A509" s="60" t="s">
        <v>36</v>
      </c>
      <c r="B509" s="61">
        <v>20</v>
      </c>
      <c r="C509" s="44">
        <f t="shared" ref="C509:H509" si="311">SUM(C510)</f>
        <v>0</v>
      </c>
      <c r="D509" s="44">
        <f t="shared" si="311"/>
        <v>0</v>
      </c>
      <c r="E509" s="44">
        <f t="shared" si="311"/>
        <v>0</v>
      </c>
      <c r="F509" s="44">
        <f t="shared" si="311"/>
        <v>0</v>
      </c>
      <c r="G509" s="44">
        <f t="shared" si="311"/>
        <v>0</v>
      </c>
      <c r="H509" s="45">
        <f t="shared" si="311"/>
        <v>0</v>
      </c>
      <c r="I509" s="72">
        <f t="shared" si="270"/>
        <v>0</v>
      </c>
    </row>
    <row r="510" spans="1:11" s="3" customFormat="1" hidden="1" x14ac:dyDescent="0.2">
      <c r="A510" s="48" t="s">
        <v>39</v>
      </c>
      <c r="B510" s="138" t="s">
        <v>38</v>
      </c>
      <c r="C510" s="54"/>
      <c r="D510" s="54"/>
      <c r="E510" s="54">
        <f>C510+D510</f>
        <v>0</v>
      </c>
      <c r="F510" s="54"/>
      <c r="G510" s="54"/>
      <c r="H510" s="55"/>
      <c r="I510" s="72">
        <f t="shared" si="270"/>
        <v>0</v>
      </c>
    </row>
    <row r="511" spans="1:11" s="3" customFormat="1" hidden="1" x14ac:dyDescent="0.2">
      <c r="A511" s="48"/>
      <c r="B511" s="49"/>
      <c r="C511" s="54"/>
      <c r="D511" s="54"/>
      <c r="E511" s="54"/>
      <c r="F511" s="54"/>
      <c r="G511" s="54"/>
      <c r="H511" s="55"/>
      <c r="I511" s="72">
        <f t="shared" ref="I511:I574" si="312">SUM(E511:H511)</f>
        <v>0</v>
      </c>
    </row>
    <row r="512" spans="1:11" ht="25.5" hidden="1" x14ac:dyDescent="0.2">
      <c r="A512" s="60" t="s">
        <v>43</v>
      </c>
      <c r="B512" s="62">
        <v>58</v>
      </c>
      <c r="C512" s="44">
        <f t="shared" ref="C512" si="313">SUM(C513,C520,C527)</f>
        <v>0</v>
      </c>
      <c r="D512" s="44">
        <f t="shared" ref="D512:H512" si="314">SUM(D513,D520,D527)</f>
        <v>0</v>
      </c>
      <c r="E512" s="44">
        <f t="shared" si="314"/>
        <v>0</v>
      </c>
      <c r="F512" s="44">
        <f t="shared" si="314"/>
        <v>0</v>
      </c>
      <c r="G512" s="44">
        <f t="shared" si="314"/>
        <v>0</v>
      </c>
      <c r="H512" s="45">
        <f t="shared" si="314"/>
        <v>0</v>
      </c>
      <c r="I512" s="13">
        <f t="shared" si="312"/>
        <v>0</v>
      </c>
    </row>
    <row r="513" spans="1:11" hidden="1" x14ac:dyDescent="0.2">
      <c r="A513" s="60" t="s">
        <v>44</v>
      </c>
      <c r="B513" s="63" t="s">
        <v>45</v>
      </c>
      <c r="C513" s="44">
        <f t="shared" ref="C513" si="315">SUM(C517,C518,C519)</f>
        <v>0</v>
      </c>
      <c r="D513" s="44">
        <f t="shared" ref="D513:H513" si="316">SUM(D517,D518,D519)</f>
        <v>0</v>
      </c>
      <c r="E513" s="44">
        <f t="shared" si="316"/>
        <v>0</v>
      </c>
      <c r="F513" s="44">
        <f t="shared" si="316"/>
        <v>0</v>
      </c>
      <c r="G513" s="44">
        <f t="shared" si="316"/>
        <v>0</v>
      </c>
      <c r="H513" s="45">
        <f t="shared" si="316"/>
        <v>0</v>
      </c>
      <c r="I513" s="13">
        <f t="shared" si="312"/>
        <v>0</v>
      </c>
    </row>
    <row r="514" spans="1:11" s="3" customFormat="1" hidden="1" x14ac:dyDescent="0.2">
      <c r="A514" s="64" t="s">
        <v>46</v>
      </c>
      <c r="B514" s="65"/>
      <c r="C514" s="44"/>
      <c r="D514" s="44"/>
      <c r="E514" s="44"/>
      <c r="F514" s="44"/>
      <c r="G514" s="44"/>
      <c r="H514" s="45"/>
      <c r="I514" s="72">
        <f t="shared" si="312"/>
        <v>0</v>
      </c>
    </row>
    <row r="515" spans="1:11" s="3" customFormat="1" hidden="1" x14ac:dyDescent="0.2">
      <c r="A515" s="64" t="s">
        <v>47</v>
      </c>
      <c r="B515" s="65"/>
      <c r="C515" s="44">
        <f t="shared" ref="C515:H515" si="317">C517+C518+C519-C516</f>
        <v>0</v>
      </c>
      <c r="D515" s="44">
        <f t="shared" si="317"/>
        <v>0</v>
      </c>
      <c r="E515" s="44">
        <f t="shared" si="317"/>
        <v>0</v>
      </c>
      <c r="F515" s="44">
        <f t="shared" si="317"/>
        <v>0</v>
      </c>
      <c r="G515" s="44">
        <f t="shared" si="317"/>
        <v>0</v>
      </c>
      <c r="H515" s="45">
        <f t="shared" si="317"/>
        <v>0</v>
      </c>
      <c r="I515" s="72">
        <f t="shared" si="312"/>
        <v>0</v>
      </c>
    </row>
    <row r="516" spans="1:11" hidden="1" x14ac:dyDescent="0.2">
      <c r="A516" s="64" t="s">
        <v>48</v>
      </c>
      <c r="B516" s="65"/>
      <c r="C516" s="44"/>
      <c r="D516" s="44"/>
      <c r="E516" s="44">
        <f>C516+D516</f>
        <v>0</v>
      </c>
      <c r="F516" s="44"/>
      <c r="G516" s="44"/>
      <c r="H516" s="45"/>
      <c r="I516" s="13">
        <f t="shared" si="312"/>
        <v>0</v>
      </c>
    </row>
    <row r="517" spans="1:11" hidden="1" x14ac:dyDescent="0.2">
      <c r="A517" s="37" t="s">
        <v>49</v>
      </c>
      <c r="B517" s="139" t="s">
        <v>50</v>
      </c>
      <c r="C517" s="39"/>
      <c r="D517" s="39"/>
      <c r="E517" s="39">
        <f>C517+D517</f>
        <v>0</v>
      </c>
      <c r="F517" s="39"/>
      <c r="G517" s="39"/>
      <c r="H517" s="40"/>
      <c r="I517" s="13">
        <f t="shared" si="312"/>
        <v>0</v>
      </c>
      <c r="K517" s="8">
        <v>0.15</v>
      </c>
    </row>
    <row r="518" spans="1:11" hidden="1" x14ac:dyDescent="0.2">
      <c r="A518" s="37" t="s">
        <v>51</v>
      </c>
      <c r="B518" s="139" t="s">
        <v>52</v>
      </c>
      <c r="C518" s="39"/>
      <c r="D518" s="39"/>
      <c r="E518" s="39">
        <f>C518+D518</f>
        <v>0</v>
      </c>
      <c r="F518" s="39"/>
      <c r="G518" s="39"/>
      <c r="H518" s="40"/>
      <c r="I518" s="13">
        <f t="shared" si="312"/>
        <v>0</v>
      </c>
      <c r="K518" s="8">
        <v>0.85</v>
      </c>
    </row>
    <row r="519" spans="1:11" hidden="1" x14ac:dyDescent="0.2">
      <c r="A519" s="37" t="s">
        <v>53</v>
      </c>
      <c r="B519" s="140" t="s">
        <v>54</v>
      </c>
      <c r="C519" s="39"/>
      <c r="D519" s="39"/>
      <c r="E519" s="39">
        <f>C519+D519</f>
        <v>0</v>
      </c>
      <c r="F519" s="39"/>
      <c r="G519" s="39"/>
      <c r="H519" s="40"/>
      <c r="I519" s="13">
        <f t="shared" si="312"/>
        <v>0</v>
      </c>
    </row>
    <row r="520" spans="1:11" s="3" customFormat="1" hidden="1" x14ac:dyDescent="0.2">
      <c r="A520" s="60" t="s">
        <v>55</v>
      </c>
      <c r="B520" s="61" t="s">
        <v>56</v>
      </c>
      <c r="C520" s="44">
        <f t="shared" ref="C520:H520" si="318">SUM(C524,C525,C526)</f>
        <v>0</v>
      </c>
      <c r="D520" s="44">
        <f t="shared" si="318"/>
        <v>0</v>
      </c>
      <c r="E520" s="44">
        <f t="shared" si="318"/>
        <v>0</v>
      </c>
      <c r="F520" s="44">
        <f t="shared" si="318"/>
        <v>0</v>
      </c>
      <c r="G520" s="44">
        <f t="shared" si="318"/>
        <v>0</v>
      </c>
      <c r="H520" s="45">
        <f t="shared" si="318"/>
        <v>0</v>
      </c>
      <c r="I520" s="72">
        <f t="shared" si="312"/>
        <v>0</v>
      </c>
    </row>
    <row r="521" spans="1:11" s="3" customFormat="1" hidden="1" x14ac:dyDescent="0.2">
      <c r="A521" s="66" t="s">
        <v>46</v>
      </c>
      <c r="B521" s="61"/>
      <c r="C521" s="44"/>
      <c r="D521" s="44"/>
      <c r="E521" s="44"/>
      <c r="F521" s="44"/>
      <c r="G521" s="44"/>
      <c r="H521" s="45"/>
      <c r="I521" s="72">
        <f t="shared" si="312"/>
        <v>0</v>
      </c>
    </row>
    <row r="522" spans="1:11" s="3" customFormat="1" hidden="1" x14ac:dyDescent="0.2">
      <c r="A522" s="64" t="s">
        <v>47</v>
      </c>
      <c r="B522" s="65"/>
      <c r="C522" s="44">
        <f t="shared" ref="C522:H522" si="319">C524+C525+C526-C523</f>
        <v>0</v>
      </c>
      <c r="D522" s="44">
        <f t="shared" si="319"/>
        <v>0</v>
      </c>
      <c r="E522" s="44">
        <f t="shared" si="319"/>
        <v>0</v>
      </c>
      <c r="F522" s="44">
        <f t="shared" si="319"/>
        <v>0</v>
      </c>
      <c r="G522" s="44">
        <f t="shared" si="319"/>
        <v>0</v>
      </c>
      <c r="H522" s="45">
        <f t="shared" si="319"/>
        <v>0</v>
      </c>
      <c r="I522" s="72">
        <f t="shared" si="312"/>
        <v>0</v>
      </c>
    </row>
    <row r="523" spans="1:11" s="3" customFormat="1" hidden="1" x14ac:dyDescent="0.2">
      <c r="A523" s="64" t="s">
        <v>48</v>
      </c>
      <c r="B523" s="65"/>
      <c r="C523" s="44"/>
      <c r="D523" s="44"/>
      <c r="E523" s="44">
        <f>C523+D523</f>
        <v>0</v>
      </c>
      <c r="F523" s="44"/>
      <c r="G523" s="44"/>
      <c r="H523" s="45"/>
      <c r="I523" s="72">
        <f t="shared" si="312"/>
        <v>0</v>
      </c>
    </row>
    <row r="524" spans="1:11" s="3" customFormat="1" hidden="1" x14ac:dyDescent="0.2">
      <c r="A524" s="37" t="s">
        <v>49</v>
      </c>
      <c r="B524" s="140" t="s">
        <v>57</v>
      </c>
      <c r="C524" s="54"/>
      <c r="D524" s="54"/>
      <c r="E524" s="54">
        <f>C524+D524</f>
        <v>0</v>
      </c>
      <c r="F524" s="54"/>
      <c r="G524" s="54"/>
      <c r="H524" s="55"/>
      <c r="I524" s="72">
        <f t="shared" si="312"/>
        <v>0</v>
      </c>
      <c r="K524" s="3">
        <v>0.15</v>
      </c>
    </row>
    <row r="525" spans="1:11" s="3" customFormat="1" hidden="1" x14ac:dyDescent="0.2">
      <c r="A525" s="37" t="s">
        <v>51</v>
      </c>
      <c r="B525" s="140" t="s">
        <v>58</v>
      </c>
      <c r="C525" s="54"/>
      <c r="D525" s="54"/>
      <c r="E525" s="54">
        <f>C525+D525</f>
        <v>0</v>
      </c>
      <c r="F525" s="54"/>
      <c r="G525" s="54"/>
      <c r="H525" s="55"/>
      <c r="I525" s="72">
        <f t="shared" si="312"/>
        <v>0</v>
      </c>
      <c r="K525" s="3">
        <v>0.85</v>
      </c>
    </row>
    <row r="526" spans="1:11" s="3" customFormat="1" hidden="1" x14ac:dyDescent="0.2">
      <c r="A526" s="37" t="s">
        <v>53</v>
      </c>
      <c r="B526" s="140" t="s">
        <v>59</v>
      </c>
      <c r="C526" s="54"/>
      <c r="D526" s="54"/>
      <c r="E526" s="54">
        <f>C526+D526</f>
        <v>0</v>
      </c>
      <c r="F526" s="54"/>
      <c r="G526" s="54"/>
      <c r="H526" s="55"/>
      <c r="I526" s="72">
        <f t="shared" si="312"/>
        <v>0</v>
      </c>
    </row>
    <row r="527" spans="1:11" s="3" customFormat="1" hidden="1" x14ac:dyDescent="0.2">
      <c r="A527" s="60" t="s">
        <v>70</v>
      </c>
      <c r="B527" s="68" t="s">
        <v>60</v>
      </c>
      <c r="C527" s="44">
        <f t="shared" ref="C527:H527" si="320">SUM(C531,C532,C533)</f>
        <v>0</v>
      </c>
      <c r="D527" s="44">
        <f t="shared" si="320"/>
        <v>0</v>
      </c>
      <c r="E527" s="44">
        <f t="shared" si="320"/>
        <v>0</v>
      </c>
      <c r="F527" s="44">
        <f t="shared" si="320"/>
        <v>0</v>
      </c>
      <c r="G527" s="44">
        <f t="shared" si="320"/>
        <v>0</v>
      </c>
      <c r="H527" s="45">
        <f t="shared" si="320"/>
        <v>0</v>
      </c>
      <c r="I527" s="72">
        <f t="shared" si="312"/>
        <v>0</v>
      </c>
    </row>
    <row r="528" spans="1:11" s="3" customFormat="1" hidden="1" x14ac:dyDescent="0.2">
      <c r="A528" s="66" t="s">
        <v>46</v>
      </c>
      <c r="B528" s="68"/>
      <c r="C528" s="44"/>
      <c r="D528" s="44"/>
      <c r="E528" s="44"/>
      <c r="F528" s="44"/>
      <c r="G528" s="44"/>
      <c r="H528" s="45"/>
      <c r="I528" s="72">
        <f t="shared" si="312"/>
        <v>0</v>
      </c>
    </row>
    <row r="529" spans="1:11" s="3" customFormat="1" hidden="1" x14ac:dyDescent="0.2">
      <c r="A529" s="64" t="s">
        <v>47</v>
      </c>
      <c r="B529" s="65"/>
      <c r="C529" s="44">
        <f t="shared" ref="C529:H529" si="321">C531+C532+C533-C530</f>
        <v>0</v>
      </c>
      <c r="D529" s="44">
        <f t="shared" si="321"/>
        <v>0</v>
      </c>
      <c r="E529" s="44">
        <f t="shared" si="321"/>
        <v>0</v>
      </c>
      <c r="F529" s="44">
        <f t="shared" si="321"/>
        <v>0</v>
      </c>
      <c r="G529" s="44">
        <f t="shared" si="321"/>
        <v>0</v>
      </c>
      <c r="H529" s="45">
        <f t="shared" si="321"/>
        <v>0</v>
      </c>
      <c r="I529" s="72">
        <f t="shared" si="312"/>
        <v>0</v>
      </c>
    </row>
    <row r="530" spans="1:11" s="3" customFormat="1" hidden="1" x14ac:dyDescent="0.2">
      <c r="A530" s="64" t="s">
        <v>48</v>
      </c>
      <c r="B530" s="65"/>
      <c r="C530" s="44"/>
      <c r="D530" s="44"/>
      <c r="E530" s="44">
        <f>C530+D530</f>
        <v>0</v>
      </c>
      <c r="F530" s="44"/>
      <c r="G530" s="44"/>
      <c r="H530" s="45"/>
      <c r="I530" s="72">
        <f t="shared" si="312"/>
        <v>0</v>
      </c>
    </row>
    <row r="531" spans="1:11" s="3" customFormat="1" hidden="1" x14ac:dyDescent="0.2">
      <c r="A531" s="37" t="s">
        <v>49</v>
      </c>
      <c r="B531" s="140" t="s">
        <v>61</v>
      </c>
      <c r="C531" s="54"/>
      <c r="D531" s="54"/>
      <c r="E531" s="54">
        <f>C531+D531</f>
        <v>0</v>
      </c>
      <c r="F531" s="54"/>
      <c r="G531" s="54"/>
      <c r="H531" s="55"/>
      <c r="I531" s="72">
        <f t="shared" si="312"/>
        <v>0</v>
      </c>
      <c r="K531" s="3">
        <v>0.15</v>
      </c>
    </row>
    <row r="532" spans="1:11" s="3" customFormat="1" hidden="1" x14ac:dyDescent="0.2">
      <c r="A532" s="37" t="s">
        <v>51</v>
      </c>
      <c r="B532" s="140" t="s">
        <v>62</v>
      </c>
      <c r="C532" s="54"/>
      <c r="D532" s="54"/>
      <c r="E532" s="54">
        <f>C532+D532</f>
        <v>0</v>
      </c>
      <c r="F532" s="54"/>
      <c r="G532" s="54"/>
      <c r="H532" s="55"/>
      <c r="I532" s="72">
        <f t="shared" si="312"/>
        <v>0</v>
      </c>
      <c r="K532" s="3">
        <v>0.85</v>
      </c>
    </row>
    <row r="533" spans="1:11" s="3" customFormat="1" hidden="1" x14ac:dyDescent="0.2">
      <c r="A533" s="37" t="s">
        <v>53</v>
      </c>
      <c r="B533" s="140" t="s">
        <v>63</v>
      </c>
      <c r="C533" s="54"/>
      <c r="D533" s="54"/>
      <c r="E533" s="54">
        <f>C533+D533</f>
        <v>0</v>
      </c>
      <c r="F533" s="54"/>
      <c r="G533" s="54"/>
      <c r="H533" s="55"/>
      <c r="I533" s="72">
        <f t="shared" si="312"/>
        <v>0</v>
      </c>
    </row>
    <row r="534" spans="1:11" s="3" customFormat="1" hidden="1" x14ac:dyDescent="0.2">
      <c r="A534" s="69"/>
      <c r="B534" s="53"/>
      <c r="C534" s="54"/>
      <c r="D534" s="54"/>
      <c r="E534" s="54"/>
      <c r="F534" s="54"/>
      <c r="G534" s="54"/>
      <c r="H534" s="55"/>
      <c r="I534" s="72">
        <f t="shared" si="312"/>
        <v>0</v>
      </c>
    </row>
    <row r="535" spans="1:11" s="3" customFormat="1" hidden="1" x14ac:dyDescent="0.2">
      <c r="A535" s="46" t="s">
        <v>64</v>
      </c>
      <c r="B535" s="68" t="s">
        <v>65</v>
      </c>
      <c r="C535" s="44"/>
      <c r="D535" s="44"/>
      <c r="E535" s="44">
        <f>C535+D535</f>
        <v>0</v>
      </c>
      <c r="F535" s="44"/>
      <c r="G535" s="44"/>
      <c r="H535" s="45"/>
      <c r="I535" s="72">
        <f t="shared" si="312"/>
        <v>0</v>
      </c>
    </row>
    <row r="536" spans="1:11" s="3" customFormat="1" hidden="1" x14ac:dyDescent="0.2">
      <c r="A536" s="69"/>
      <c r="B536" s="53"/>
      <c r="C536" s="54"/>
      <c r="D536" s="54"/>
      <c r="E536" s="54"/>
      <c r="F536" s="54"/>
      <c r="G536" s="54"/>
      <c r="H536" s="55"/>
      <c r="I536" s="72">
        <f t="shared" si="312"/>
        <v>0</v>
      </c>
    </row>
    <row r="537" spans="1:11" s="3" customFormat="1" hidden="1" x14ac:dyDescent="0.2">
      <c r="A537" s="46" t="s">
        <v>66</v>
      </c>
      <c r="B537" s="68"/>
      <c r="C537" s="44">
        <f t="shared" ref="C537:H537" si="322">C490-C508</f>
        <v>0</v>
      </c>
      <c r="D537" s="44">
        <f t="shared" si="322"/>
        <v>0</v>
      </c>
      <c r="E537" s="44">
        <f t="shared" si="322"/>
        <v>0</v>
      </c>
      <c r="F537" s="44">
        <f t="shared" si="322"/>
        <v>0</v>
      </c>
      <c r="G537" s="44">
        <f t="shared" si="322"/>
        <v>0</v>
      </c>
      <c r="H537" s="45">
        <f t="shared" si="322"/>
        <v>0</v>
      </c>
      <c r="I537" s="72">
        <f t="shared" si="312"/>
        <v>0</v>
      </c>
    </row>
    <row r="538" spans="1:11" s="3" customFormat="1" hidden="1" x14ac:dyDescent="0.2">
      <c r="A538" s="52"/>
      <c r="B538" s="53"/>
      <c r="C538" s="54"/>
      <c r="D538" s="54"/>
      <c r="E538" s="54"/>
      <c r="F538" s="54"/>
      <c r="G538" s="54"/>
      <c r="H538" s="55"/>
      <c r="I538" s="72">
        <f t="shared" si="312"/>
        <v>0</v>
      </c>
    </row>
    <row r="539" spans="1:11" s="2" customFormat="1" x14ac:dyDescent="0.2">
      <c r="A539" s="116" t="s">
        <v>94</v>
      </c>
      <c r="B539" s="105"/>
      <c r="C539" s="106">
        <f t="shared" ref="C539:H539" si="323">C540</f>
        <v>989</v>
      </c>
      <c r="D539" s="106">
        <f t="shared" si="323"/>
        <v>0</v>
      </c>
      <c r="E539" s="106">
        <f t="shared" si="323"/>
        <v>989</v>
      </c>
      <c r="F539" s="106">
        <f t="shared" si="323"/>
        <v>0</v>
      </c>
      <c r="G539" s="106">
        <f t="shared" si="323"/>
        <v>0</v>
      </c>
      <c r="H539" s="107">
        <f t="shared" si="323"/>
        <v>0</v>
      </c>
      <c r="I539" s="71">
        <f t="shared" si="312"/>
        <v>989</v>
      </c>
    </row>
    <row r="540" spans="1:11" x14ac:dyDescent="0.2">
      <c r="A540" s="100" t="s">
        <v>72</v>
      </c>
      <c r="B540" s="101"/>
      <c r="C540" s="102">
        <f t="shared" ref="C540" si="324">SUM(C541,C542,C543,C544)</f>
        <v>989</v>
      </c>
      <c r="D540" s="102">
        <f t="shared" ref="D540:H540" si="325">SUM(D541,D542,D543,D544)</f>
        <v>0</v>
      </c>
      <c r="E540" s="102">
        <f t="shared" si="325"/>
        <v>989</v>
      </c>
      <c r="F540" s="102">
        <f t="shared" si="325"/>
        <v>0</v>
      </c>
      <c r="G540" s="102">
        <f t="shared" si="325"/>
        <v>0</v>
      </c>
      <c r="H540" s="103">
        <f t="shared" si="325"/>
        <v>0</v>
      </c>
      <c r="I540" s="13">
        <f t="shared" si="312"/>
        <v>989</v>
      </c>
    </row>
    <row r="541" spans="1:11" x14ac:dyDescent="0.2">
      <c r="A541" s="37" t="s">
        <v>13</v>
      </c>
      <c r="B541" s="38"/>
      <c r="C541" s="39">
        <v>19.78</v>
      </c>
      <c r="D541" s="39"/>
      <c r="E541" s="39">
        <f>C541+D541</f>
        <v>19.78</v>
      </c>
      <c r="F541" s="39"/>
      <c r="G541" s="39"/>
      <c r="H541" s="40"/>
      <c r="I541" s="13">
        <f t="shared" si="312"/>
        <v>19.78</v>
      </c>
    </row>
    <row r="542" spans="1:11" s="3" customFormat="1" hidden="1" x14ac:dyDescent="0.2">
      <c r="A542" s="37" t="s">
        <v>14</v>
      </c>
      <c r="B542" s="41"/>
      <c r="C542" s="54"/>
      <c r="D542" s="54"/>
      <c r="E542" s="54">
        <f>C542+D542</f>
        <v>0</v>
      </c>
      <c r="F542" s="54"/>
      <c r="G542" s="54"/>
      <c r="H542" s="55"/>
      <c r="I542" s="72">
        <f t="shared" si="312"/>
        <v>0</v>
      </c>
      <c r="J542" s="3">
        <v>0.98</v>
      </c>
    </row>
    <row r="543" spans="1:11" ht="38.25" x14ac:dyDescent="0.2">
      <c r="A543" s="37" t="s">
        <v>15</v>
      </c>
      <c r="B543" s="38">
        <v>42029303</v>
      </c>
      <c r="C543" s="39">
        <f>989-C551-C541</f>
        <v>130.22</v>
      </c>
      <c r="D543" s="39"/>
      <c r="E543" s="39">
        <f>C543+D543</f>
        <v>130.22</v>
      </c>
      <c r="F543" s="39"/>
      <c r="G543" s="39"/>
      <c r="H543" s="40"/>
      <c r="I543" s="13">
        <f t="shared" si="312"/>
        <v>130.22</v>
      </c>
      <c r="J543" s="8">
        <v>0.13</v>
      </c>
      <c r="K543" s="8">
        <f>J543/J542</f>
        <v>0.13265306122449</v>
      </c>
    </row>
    <row r="544" spans="1:11" ht="25.5" x14ac:dyDescent="0.2">
      <c r="A544" s="42" t="s">
        <v>16</v>
      </c>
      <c r="B544" s="43" t="s">
        <v>116</v>
      </c>
      <c r="C544" s="44">
        <f t="shared" ref="C544" si="326">SUM(C545,C549,C553)</f>
        <v>839</v>
      </c>
      <c r="D544" s="44">
        <f t="shared" ref="D544:H544" si="327">SUM(D545,D549,D553)</f>
        <v>0</v>
      </c>
      <c r="E544" s="44">
        <f t="shared" si="327"/>
        <v>839</v>
      </c>
      <c r="F544" s="44">
        <f t="shared" si="327"/>
        <v>0</v>
      </c>
      <c r="G544" s="44">
        <f t="shared" si="327"/>
        <v>0</v>
      </c>
      <c r="H544" s="45">
        <f t="shared" si="327"/>
        <v>0</v>
      </c>
      <c r="I544" s="13">
        <f t="shared" si="312"/>
        <v>839</v>
      </c>
    </row>
    <row r="545" spans="1:11" s="3" customFormat="1" hidden="1" x14ac:dyDescent="0.2">
      <c r="A545" s="46" t="s">
        <v>18</v>
      </c>
      <c r="B545" s="47" t="s">
        <v>17</v>
      </c>
      <c r="C545" s="44">
        <f t="shared" ref="C545:H545" si="328">SUM(C546:C548)</f>
        <v>0</v>
      </c>
      <c r="D545" s="44">
        <f t="shared" si="328"/>
        <v>0</v>
      </c>
      <c r="E545" s="44">
        <f t="shared" si="328"/>
        <v>0</v>
      </c>
      <c r="F545" s="44">
        <f t="shared" si="328"/>
        <v>0</v>
      </c>
      <c r="G545" s="44">
        <f t="shared" si="328"/>
        <v>0</v>
      </c>
      <c r="H545" s="45">
        <f t="shared" si="328"/>
        <v>0</v>
      </c>
      <c r="I545" s="72">
        <f t="shared" si="312"/>
        <v>0</v>
      </c>
    </row>
    <row r="546" spans="1:11" s="3" customFormat="1" hidden="1" x14ac:dyDescent="0.2">
      <c r="A546" s="48" t="s">
        <v>20</v>
      </c>
      <c r="B546" s="49" t="s">
        <v>19</v>
      </c>
      <c r="C546" s="54"/>
      <c r="D546" s="54"/>
      <c r="E546" s="54">
        <f>C546+D546</f>
        <v>0</v>
      </c>
      <c r="F546" s="54"/>
      <c r="G546" s="54"/>
      <c r="H546" s="55"/>
      <c r="I546" s="72">
        <f t="shared" si="312"/>
        <v>0</v>
      </c>
    </row>
    <row r="547" spans="1:11" s="3" customFormat="1" hidden="1" x14ac:dyDescent="0.2">
      <c r="A547" s="48" t="s">
        <v>21</v>
      </c>
      <c r="B547" s="50" t="s">
        <v>22</v>
      </c>
      <c r="C547" s="54"/>
      <c r="D547" s="54"/>
      <c r="E547" s="54">
        <f>C547+D547</f>
        <v>0</v>
      </c>
      <c r="F547" s="54"/>
      <c r="G547" s="54"/>
      <c r="H547" s="55"/>
      <c r="I547" s="72">
        <f t="shared" si="312"/>
        <v>0</v>
      </c>
    </row>
    <row r="548" spans="1:11" s="3" customFormat="1" hidden="1" x14ac:dyDescent="0.2">
      <c r="A548" s="48" t="s">
        <v>23</v>
      </c>
      <c r="B548" s="50" t="s">
        <v>24</v>
      </c>
      <c r="C548" s="54"/>
      <c r="D548" s="54"/>
      <c r="E548" s="54">
        <f>C548+D548</f>
        <v>0</v>
      </c>
      <c r="F548" s="54"/>
      <c r="G548" s="54"/>
      <c r="H548" s="55"/>
      <c r="I548" s="72">
        <f t="shared" si="312"/>
        <v>0</v>
      </c>
    </row>
    <row r="549" spans="1:11" x14ac:dyDescent="0.2">
      <c r="A549" s="46" t="s">
        <v>25</v>
      </c>
      <c r="B549" s="51" t="s">
        <v>26</v>
      </c>
      <c r="C549" s="44">
        <f t="shared" ref="C549" si="329">SUM(C550:C552)</f>
        <v>839</v>
      </c>
      <c r="D549" s="44">
        <f t="shared" ref="D549:H549" si="330">SUM(D550:D552)</f>
        <v>0</v>
      </c>
      <c r="E549" s="44">
        <f t="shared" si="330"/>
        <v>839</v>
      </c>
      <c r="F549" s="44">
        <f t="shared" si="330"/>
        <v>0</v>
      </c>
      <c r="G549" s="44">
        <f t="shared" si="330"/>
        <v>0</v>
      </c>
      <c r="H549" s="45">
        <f t="shared" si="330"/>
        <v>0</v>
      </c>
      <c r="I549" s="13">
        <f t="shared" si="312"/>
        <v>839</v>
      </c>
    </row>
    <row r="550" spans="1:11" hidden="1" x14ac:dyDescent="0.2">
      <c r="A550" s="48" t="s">
        <v>20</v>
      </c>
      <c r="B550" s="50" t="s">
        <v>27</v>
      </c>
      <c r="C550" s="39"/>
      <c r="D550" s="39"/>
      <c r="E550" s="39">
        <f>C550+D550</f>
        <v>0</v>
      </c>
      <c r="F550" s="39"/>
      <c r="G550" s="39"/>
      <c r="H550" s="40"/>
      <c r="I550" s="13">
        <f t="shared" si="312"/>
        <v>0</v>
      </c>
      <c r="J550" s="8">
        <v>0.85</v>
      </c>
      <c r="K550" s="8">
        <f>J550/J542</f>
        <v>0.86734693877550995</v>
      </c>
    </row>
    <row r="551" spans="1:11" x14ac:dyDescent="0.2">
      <c r="A551" s="48" t="s">
        <v>21</v>
      </c>
      <c r="B551" s="50" t="s">
        <v>28</v>
      </c>
      <c r="C551" s="39">
        <v>839</v>
      </c>
      <c r="D551" s="39"/>
      <c r="E551" s="39">
        <f>C551+D551</f>
        <v>839</v>
      </c>
      <c r="F551" s="39"/>
      <c r="G551" s="39"/>
      <c r="H551" s="40"/>
      <c r="I551" s="13">
        <f t="shared" si="312"/>
        <v>839</v>
      </c>
    </row>
    <row r="552" spans="1:11" s="3" customFormat="1" hidden="1" x14ac:dyDescent="0.2">
      <c r="A552" s="48" t="s">
        <v>23</v>
      </c>
      <c r="B552" s="50" t="s">
        <v>29</v>
      </c>
      <c r="C552" s="54"/>
      <c r="D552" s="54"/>
      <c r="E552" s="54">
        <f>C552+D552</f>
        <v>0</v>
      </c>
      <c r="F552" s="54"/>
      <c r="G552" s="54"/>
      <c r="H552" s="55"/>
      <c r="I552" s="72">
        <f t="shared" si="312"/>
        <v>0</v>
      </c>
    </row>
    <row r="553" spans="1:11" s="3" customFormat="1" hidden="1" x14ac:dyDescent="0.2">
      <c r="A553" s="46" t="s">
        <v>76</v>
      </c>
      <c r="B553" s="51" t="s">
        <v>31</v>
      </c>
      <c r="C553" s="44"/>
      <c r="D553" s="44">
        <v>0</v>
      </c>
      <c r="E553" s="44">
        <v>0</v>
      </c>
      <c r="F553" s="44">
        <v>0</v>
      </c>
      <c r="G553" s="44">
        <v>0</v>
      </c>
      <c r="H553" s="45">
        <v>0</v>
      </c>
      <c r="I553" s="72">
        <f t="shared" si="312"/>
        <v>0</v>
      </c>
    </row>
    <row r="554" spans="1:11" s="3" customFormat="1" hidden="1" x14ac:dyDescent="0.2">
      <c r="A554" s="48" t="s">
        <v>20</v>
      </c>
      <c r="B554" s="50" t="s">
        <v>32</v>
      </c>
      <c r="C554" s="54"/>
      <c r="D554" s="54"/>
      <c r="E554" s="54">
        <f>C554+D554</f>
        <v>0</v>
      </c>
      <c r="F554" s="54"/>
      <c r="G554" s="54"/>
      <c r="H554" s="55"/>
      <c r="I554" s="72">
        <f t="shared" si="312"/>
        <v>0</v>
      </c>
    </row>
    <row r="555" spans="1:11" s="3" customFormat="1" hidden="1" x14ac:dyDescent="0.2">
      <c r="A555" s="48" t="s">
        <v>21</v>
      </c>
      <c r="B555" s="50" t="s">
        <v>33</v>
      </c>
      <c r="C555" s="54"/>
      <c r="D555" s="54"/>
      <c r="E555" s="54">
        <f>C555+D555</f>
        <v>0</v>
      </c>
      <c r="F555" s="54"/>
      <c r="G555" s="54"/>
      <c r="H555" s="55"/>
      <c r="I555" s="72">
        <f t="shared" si="312"/>
        <v>0</v>
      </c>
    </row>
    <row r="556" spans="1:11" s="3" customFormat="1" hidden="1" x14ac:dyDescent="0.2">
      <c r="A556" s="48" t="s">
        <v>23</v>
      </c>
      <c r="B556" s="50" t="s">
        <v>34</v>
      </c>
      <c r="C556" s="54"/>
      <c r="D556" s="54"/>
      <c r="E556" s="54">
        <f>C556+D556</f>
        <v>0</v>
      </c>
      <c r="F556" s="54"/>
      <c r="G556" s="54"/>
      <c r="H556" s="55"/>
      <c r="I556" s="72">
        <f t="shared" si="312"/>
        <v>0</v>
      </c>
    </row>
    <row r="557" spans="1:11" x14ac:dyDescent="0.2">
      <c r="A557" s="100" t="s">
        <v>69</v>
      </c>
      <c r="B557" s="101"/>
      <c r="C557" s="102">
        <f t="shared" ref="C557" si="331">SUM(C558,C561,C584)</f>
        <v>989</v>
      </c>
      <c r="D557" s="102">
        <f t="shared" ref="D557:H557" si="332">SUM(D558,D561,D584)</f>
        <v>0</v>
      </c>
      <c r="E557" s="102">
        <f t="shared" si="332"/>
        <v>989</v>
      </c>
      <c r="F557" s="102">
        <f t="shared" si="332"/>
        <v>0</v>
      </c>
      <c r="G557" s="102">
        <f t="shared" si="332"/>
        <v>0</v>
      </c>
      <c r="H557" s="103">
        <f t="shared" si="332"/>
        <v>0</v>
      </c>
      <c r="I557" s="13">
        <f t="shared" si="312"/>
        <v>989</v>
      </c>
    </row>
    <row r="558" spans="1:11" s="3" customFormat="1" hidden="1" x14ac:dyDescent="0.2">
      <c r="A558" s="60" t="s">
        <v>36</v>
      </c>
      <c r="B558" s="61">
        <v>20</v>
      </c>
      <c r="C558" s="44">
        <f t="shared" ref="C558:H558" si="333">SUM(C559)</f>
        <v>0</v>
      </c>
      <c r="D558" s="44">
        <f t="shared" si="333"/>
        <v>0</v>
      </c>
      <c r="E558" s="44">
        <f t="shared" si="333"/>
        <v>0</v>
      </c>
      <c r="F558" s="44">
        <f t="shared" si="333"/>
        <v>0</v>
      </c>
      <c r="G558" s="44">
        <f t="shared" si="333"/>
        <v>0</v>
      </c>
      <c r="H558" s="45">
        <f t="shared" si="333"/>
        <v>0</v>
      </c>
      <c r="I558" s="72">
        <f t="shared" si="312"/>
        <v>0</v>
      </c>
    </row>
    <row r="559" spans="1:11" s="3" customFormat="1" hidden="1" x14ac:dyDescent="0.2">
      <c r="A559" s="48" t="s">
        <v>39</v>
      </c>
      <c r="B559" s="138" t="s">
        <v>38</v>
      </c>
      <c r="C559" s="54"/>
      <c r="D559" s="54"/>
      <c r="E559" s="54">
        <f>C559+D559</f>
        <v>0</v>
      </c>
      <c r="F559" s="54"/>
      <c r="G559" s="54"/>
      <c r="H559" s="55"/>
      <c r="I559" s="72">
        <f t="shared" si="312"/>
        <v>0</v>
      </c>
    </row>
    <row r="560" spans="1:11" s="3" customFormat="1" hidden="1" x14ac:dyDescent="0.2">
      <c r="A560" s="48"/>
      <c r="B560" s="49"/>
      <c r="C560" s="54"/>
      <c r="D560" s="54"/>
      <c r="E560" s="54"/>
      <c r="F560" s="54"/>
      <c r="G560" s="54"/>
      <c r="H560" s="55"/>
      <c r="I560" s="72">
        <f t="shared" si="312"/>
        <v>0</v>
      </c>
    </row>
    <row r="561" spans="1:11" ht="25.5" x14ac:dyDescent="0.2">
      <c r="A561" s="60" t="s">
        <v>115</v>
      </c>
      <c r="B561" s="62">
        <v>58</v>
      </c>
      <c r="C561" s="44">
        <f t="shared" ref="C561" si="334">SUM(C562,C569,C576)</f>
        <v>989</v>
      </c>
      <c r="D561" s="44">
        <f t="shared" ref="D561:H561" si="335">SUM(D562,D569,D576)</f>
        <v>0</v>
      </c>
      <c r="E561" s="44">
        <f t="shared" si="335"/>
        <v>989</v>
      </c>
      <c r="F561" s="44">
        <f t="shared" si="335"/>
        <v>0</v>
      </c>
      <c r="G561" s="44">
        <f t="shared" si="335"/>
        <v>0</v>
      </c>
      <c r="H561" s="45">
        <f t="shared" si="335"/>
        <v>0</v>
      </c>
      <c r="I561" s="13">
        <f t="shared" si="312"/>
        <v>989</v>
      </c>
    </row>
    <row r="562" spans="1:11" s="3" customFormat="1" hidden="1" x14ac:dyDescent="0.2">
      <c r="A562" s="60" t="s">
        <v>44</v>
      </c>
      <c r="B562" s="63" t="s">
        <v>45</v>
      </c>
      <c r="C562" s="44">
        <f t="shared" ref="C562:H562" si="336">SUM(C566,C567,C568)</f>
        <v>0</v>
      </c>
      <c r="D562" s="44">
        <f t="shared" si="336"/>
        <v>0</v>
      </c>
      <c r="E562" s="44">
        <f t="shared" si="336"/>
        <v>0</v>
      </c>
      <c r="F562" s="44">
        <f t="shared" si="336"/>
        <v>0</v>
      </c>
      <c r="G562" s="44">
        <f t="shared" si="336"/>
        <v>0</v>
      </c>
      <c r="H562" s="45">
        <f t="shared" si="336"/>
        <v>0</v>
      </c>
      <c r="I562" s="72">
        <f t="shared" si="312"/>
        <v>0</v>
      </c>
    </row>
    <row r="563" spans="1:11" s="3" customFormat="1" hidden="1" x14ac:dyDescent="0.2">
      <c r="A563" s="64" t="s">
        <v>46</v>
      </c>
      <c r="B563" s="65"/>
      <c r="C563" s="44"/>
      <c r="D563" s="44"/>
      <c r="E563" s="44"/>
      <c r="F563" s="44"/>
      <c r="G563" s="44"/>
      <c r="H563" s="45"/>
      <c r="I563" s="72">
        <f t="shared" si="312"/>
        <v>0</v>
      </c>
    </row>
    <row r="564" spans="1:11" s="3" customFormat="1" hidden="1" x14ac:dyDescent="0.2">
      <c r="A564" s="64" t="s">
        <v>47</v>
      </c>
      <c r="B564" s="65"/>
      <c r="C564" s="44">
        <f t="shared" ref="C564:H564" si="337">C566+C567+C568-C565</f>
        <v>0</v>
      </c>
      <c r="D564" s="44">
        <f t="shared" si="337"/>
        <v>0</v>
      </c>
      <c r="E564" s="44">
        <f t="shared" si="337"/>
        <v>0</v>
      </c>
      <c r="F564" s="44">
        <f t="shared" si="337"/>
        <v>0</v>
      </c>
      <c r="G564" s="44">
        <f t="shared" si="337"/>
        <v>0</v>
      </c>
      <c r="H564" s="45">
        <f t="shared" si="337"/>
        <v>0</v>
      </c>
      <c r="I564" s="72">
        <f t="shared" si="312"/>
        <v>0</v>
      </c>
    </row>
    <row r="565" spans="1:11" s="3" customFormat="1" hidden="1" x14ac:dyDescent="0.2">
      <c r="A565" s="64" t="s">
        <v>48</v>
      </c>
      <c r="B565" s="65"/>
      <c r="C565" s="44"/>
      <c r="D565" s="44"/>
      <c r="E565" s="44">
        <f>C565+D565</f>
        <v>0</v>
      </c>
      <c r="F565" s="44"/>
      <c r="G565" s="44"/>
      <c r="H565" s="45"/>
      <c r="I565" s="72">
        <f t="shared" si="312"/>
        <v>0</v>
      </c>
    </row>
    <row r="566" spans="1:11" s="3" customFormat="1" hidden="1" x14ac:dyDescent="0.2">
      <c r="A566" s="37" t="s">
        <v>49</v>
      </c>
      <c r="B566" s="139" t="s">
        <v>50</v>
      </c>
      <c r="C566" s="54"/>
      <c r="D566" s="54"/>
      <c r="E566" s="54">
        <f>C566+D566</f>
        <v>0</v>
      </c>
      <c r="F566" s="54"/>
      <c r="G566" s="54"/>
      <c r="H566" s="55"/>
      <c r="I566" s="72">
        <f t="shared" si="312"/>
        <v>0</v>
      </c>
      <c r="K566" s="3">
        <v>0.15</v>
      </c>
    </row>
    <row r="567" spans="1:11" s="3" customFormat="1" hidden="1" x14ac:dyDescent="0.2">
      <c r="A567" s="37" t="s">
        <v>51</v>
      </c>
      <c r="B567" s="139" t="s">
        <v>52</v>
      </c>
      <c r="C567" s="54"/>
      <c r="D567" s="54"/>
      <c r="E567" s="54">
        <f>C567+D567</f>
        <v>0</v>
      </c>
      <c r="F567" s="54"/>
      <c r="G567" s="54"/>
      <c r="H567" s="55"/>
      <c r="I567" s="72">
        <f t="shared" si="312"/>
        <v>0</v>
      </c>
      <c r="K567" s="3">
        <v>0.85</v>
      </c>
    </row>
    <row r="568" spans="1:11" s="3" customFormat="1" hidden="1" x14ac:dyDescent="0.2">
      <c r="A568" s="37" t="s">
        <v>53</v>
      </c>
      <c r="B568" s="140" t="s">
        <v>54</v>
      </c>
      <c r="C568" s="54"/>
      <c r="D568" s="54"/>
      <c r="E568" s="54">
        <f>C568+D568</f>
        <v>0</v>
      </c>
      <c r="F568" s="54"/>
      <c r="G568" s="54"/>
      <c r="H568" s="55"/>
      <c r="I568" s="72">
        <f t="shared" si="312"/>
        <v>0</v>
      </c>
    </row>
    <row r="569" spans="1:11" x14ac:dyDescent="0.2">
      <c r="A569" s="60" t="s">
        <v>55</v>
      </c>
      <c r="B569" s="61" t="s">
        <v>56</v>
      </c>
      <c r="C569" s="44">
        <f t="shared" ref="C569" si="338">SUM(C573,C574,C575)</f>
        <v>989</v>
      </c>
      <c r="D569" s="44">
        <f t="shared" ref="D569:H569" si="339">SUM(D573,D574,D575)</f>
        <v>0</v>
      </c>
      <c r="E569" s="44">
        <f t="shared" si="339"/>
        <v>989</v>
      </c>
      <c r="F569" s="44">
        <f t="shared" si="339"/>
        <v>0</v>
      </c>
      <c r="G569" s="44">
        <f t="shared" si="339"/>
        <v>0</v>
      </c>
      <c r="H569" s="45">
        <f t="shared" si="339"/>
        <v>0</v>
      </c>
      <c r="I569" s="13">
        <f t="shared" si="312"/>
        <v>989</v>
      </c>
    </row>
    <row r="570" spans="1:11" s="3" customFormat="1" hidden="1" x14ac:dyDescent="0.2">
      <c r="A570" s="66" t="s">
        <v>46</v>
      </c>
      <c r="B570" s="61"/>
      <c r="C570" s="44"/>
      <c r="D570" s="44"/>
      <c r="E570" s="44"/>
      <c r="F570" s="44"/>
      <c r="G570" s="44"/>
      <c r="H570" s="45"/>
      <c r="I570" s="72">
        <f t="shared" si="312"/>
        <v>0</v>
      </c>
    </row>
    <row r="571" spans="1:11" x14ac:dyDescent="0.2">
      <c r="A571" s="64" t="s">
        <v>47</v>
      </c>
      <c r="B571" s="65"/>
      <c r="C571" s="44">
        <f t="shared" ref="C571" si="340">C573+C574+C575-C572</f>
        <v>959.25</v>
      </c>
      <c r="D571" s="44">
        <f t="shared" ref="D571:H571" si="341">D573+D574+D575-D572</f>
        <v>0</v>
      </c>
      <c r="E571" s="44">
        <f t="shared" si="341"/>
        <v>959.25</v>
      </c>
      <c r="F571" s="44">
        <f t="shared" si="341"/>
        <v>0</v>
      </c>
      <c r="G571" s="44">
        <f t="shared" si="341"/>
        <v>0</v>
      </c>
      <c r="H571" s="45">
        <f t="shared" si="341"/>
        <v>0</v>
      </c>
      <c r="I571" s="13">
        <f t="shared" si="312"/>
        <v>959.25</v>
      </c>
    </row>
    <row r="572" spans="1:11" s="3" customFormat="1" x14ac:dyDescent="0.2">
      <c r="A572" s="64" t="s">
        <v>48</v>
      </c>
      <c r="B572" s="65"/>
      <c r="C572" s="44">
        <v>29.75</v>
      </c>
      <c r="D572" s="44"/>
      <c r="E572" s="44">
        <f>C572+D572</f>
        <v>29.75</v>
      </c>
      <c r="F572" s="44"/>
      <c r="G572" s="44"/>
      <c r="H572" s="45"/>
      <c r="I572" s="72">
        <f t="shared" si="312"/>
        <v>29.75</v>
      </c>
    </row>
    <row r="573" spans="1:11" x14ac:dyDescent="0.2">
      <c r="A573" s="37" t="s">
        <v>49</v>
      </c>
      <c r="B573" s="140" t="s">
        <v>57</v>
      </c>
      <c r="C573" s="39">
        <v>150</v>
      </c>
      <c r="D573" s="39"/>
      <c r="E573" s="39">
        <f>C573+D573</f>
        <v>150</v>
      </c>
      <c r="F573" s="39"/>
      <c r="G573" s="39"/>
      <c r="H573" s="40"/>
      <c r="I573" s="13">
        <f t="shared" si="312"/>
        <v>150</v>
      </c>
      <c r="K573" s="8">
        <v>0.15</v>
      </c>
    </row>
    <row r="574" spans="1:11" x14ac:dyDescent="0.2">
      <c r="A574" s="37" t="s">
        <v>51</v>
      </c>
      <c r="B574" s="140" t="s">
        <v>58</v>
      </c>
      <c r="C574" s="39">
        <v>839</v>
      </c>
      <c r="D574" s="39"/>
      <c r="E574" s="39">
        <f>C574+D574</f>
        <v>839</v>
      </c>
      <c r="F574" s="39"/>
      <c r="G574" s="39"/>
      <c r="H574" s="40"/>
      <c r="I574" s="13">
        <f t="shared" si="312"/>
        <v>839</v>
      </c>
      <c r="K574" s="8">
        <v>0.85</v>
      </c>
    </row>
    <row r="575" spans="1:11" s="3" customFormat="1" hidden="1" x14ac:dyDescent="0.2">
      <c r="A575" s="37" t="s">
        <v>53</v>
      </c>
      <c r="B575" s="140" t="s">
        <v>59</v>
      </c>
      <c r="C575" s="54"/>
      <c r="D575" s="54"/>
      <c r="E575" s="54">
        <f>C575+D575</f>
        <v>0</v>
      </c>
      <c r="F575" s="54"/>
      <c r="G575" s="54"/>
      <c r="H575" s="55"/>
      <c r="I575" s="72">
        <f t="shared" ref="I575:I638" si="342">SUM(E575:H575)</f>
        <v>0</v>
      </c>
    </row>
    <row r="576" spans="1:11" s="3" customFormat="1" hidden="1" x14ac:dyDescent="0.2">
      <c r="A576" s="60" t="s">
        <v>70</v>
      </c>
      <c r="B576" s="68" t="s">
        <v>60</v>
      </c>
      <c r="C576" s="44">
        <f t="shared" ref="C576:H576" si="343">SUM(C580,C581,C582)</f>
        <v>0</v>
      </c>
      <c r="D576" s="44">
        <f t="shared" si="343"/>
        <v>0</v>
      </c>
      <c r="E576" s="44">
        <f t="shared" si="343"/>
        <v>0</v>
      </c>
      <c r="F576" s="44">
        <f t="shared" si="343"/>
        <v>0</v>
      </c>
      <c r="G576" s="44">
        <f t="shared" si="343"/>
        <v>0</v>
      </c>
      <c r="H576" s="45">
        <f t="shared" si="343"/>
        <v>0</v>
      </c>
      <c r="I576" s="72">
        <f t="shared" si="342"/>
        <v>0</v>
      </c>
    </row>
    <row r="577" spans="1:11" s="3" customFormat="1" hidden="1" x14ac:dyDescent="0.2">
      <c r="A577" s="66" t="s">
        <v>46</v>
      </c>
      <c r="B577" s="68"/>
      <c r="C577" s="44"/>
      <c r="D577" s="44"/>
      <c r="E577" s="44"/>
      <c r="F577" s="44"/>
      <c r="G577" s="44"/>
      <c r="H577" s="45"/>
      <c r="I577" s="72">
        <f t="shared" si="342"/>
        <v>0</v>
      </c>
    </row>
    <row r="578" spans="1:11" s="3" customFormat="1" hidden="1" x14ac:dyDescent="0.2">
      <c r="A578" s="64" t="s">
        <v>47</v>
      </c>
      <c r="B578" s="65"/>
      <c r="C578" s="44">
        <f t="shared" ref="C578:H578" si="344">C580+C581+C582-C579</f>
        <v>0</v>
      </c>
      <c r="D578" s="44">
        <f t="shared" si="344"/>
        <v>0</v>
      </c>
      <c r="E578" s="44">
        <f t="shared" si="344"/>
        <v>0</v>
      </c>
      <c r="F578" s="44">
        <f t="shared" si="344"/>
        <v>0</v>
      </c>
      <c r="G578" s="44">
        <f t="shared" si="344"/>
        <v>0</v>
      </c>
      <c r="H578" s="45">
        <f t="shared" si="344"/>
        <v>0</v>
      </c>
      <c r="I578" s="72">
        <f t="shared" si="342"/>
        <v>0</v>
      </c>
    </row>
    <row r="579" spans="1:11" s="3" customFormat="1" hidden="1" x14ac:dyDescent="0.2">
      <c r="A579" s="64" t="s">
        <v>48</v>
      </c>
      <c r="B579" s="65"/>
      <c r="C579" s="44"/>
      <c r="D579" s="44"/>
      <c r="E579" s="44">
        <f>C579+D579</f>
        <v>0</v>
      </c>
      <c r="F579" s="44"/>
      <c r="G579" s="44"/>
      <c r="H579" s="45"/>
      <c r="I579" s="72">
        <f t="shared" si="342"/>
        <v>0</v>
      </c>
    </row>
    <row r="580" spans="1:11" s="3" customFormat="1" hidden="1" x14ac:dyDescent="0.2">
      <c r="A580" s="37" t="s">
        <v>49</v>
      </c>
      <c r="B580" s="140" t="s">
        <v>61</v>
      </c>
      <c r="C580" s="54"/>
      <c r="D580" s="54"/>
      <c r="E580" s="54">
        <f>C580+D580</f>
        <v>0</v>
      </c>
      <c r="F580" s="54"/>
      <c r="G580" s="54"/>
      <c r="H580" s="55"/>
      <c r="I580" s="72">
        <f t="shared" si="342"/>
        <v>0</v>
      </c>
      <c r="K580" s="3">
        <v>0.15</v>
      </c>
    </row>
    <row r="581" spans="1:11" s="3" customFormat="1" hidden="1" x14ac:dyDescent="0.2">
      <c r="A581" s="37" t="s">
        <v>51</v>
      </c>
      <c r="B581" s="140" t="s">
        <v>62</v>
      </c>
      <c r="C581" s="54"/>
      <c r="D581" s="54"/>
      <c r="E581" s="54">
        <f>C581+D581</f>
        <v>0</v>
      </c>
      <c r="F581" s="54"/>
      <c r="G581" s="54"/>
      <c r="H581" s="55"/>
      <c r="I581" s="72">
        <f t="shared" si="342"/>
        <v>0</v>
      </c>
      <c r="K581" s="3">
        <v>0.85</v>
      </c>
    </row>
    <row r="582" spans="1:11" s="3" customFormat="1" hidden="1" x14ac:dyDescent="0.2">
      <c r="A582" s="37" t="s">
        <v>53</v>
      </c>
      <c r="B582" s="140" t="s">
        <v>63</v>
      </c>
      <c r="C582" s="54"/>
      <c r="D582" s="54"/>
      <c r="E582" s="54">
        <f>C582+D582</f>
        <v>0</v>
      </c>
      <c r="F582" s="54"/>
      <c r="G582" s="54"/>
      <c r="H582" s="55"/>
      <c r="I582" s="72">
        <f t="shared" si="342"/>
        <v>0</v>
      </c>
    </row>
    <row r="583" spans="1:11" s="3" customFormat="1" hidden="1" x14ac:dyDescent="0.2">
      <c r="A583" s="69"/>
      <c r="B583" s="53"/>
      <c r="C583" s="54"/>
      <c r="D583" s="54"/>
      <c r="E583" s="54"/>
      <c r="F583" s="54"/>
      <c r="G583" s="54"/>
      <c r="H583" s="55"/>
      <c r="I583" s="72">
        <f t="shared" si="342"/>
        <v>0</v>
      </c>
    </row>
    <row r="584" spans="1:11" s="3" customFormat="1" hidden="1" x14ac:dyDescent="0.2">
      <c r="A584" s="46" t="s">
        <v>64</v>
      </c>
      <c r="B584" s="68" t="s">
        <v>65</v>
      </c>
      <c r="C584" s="44"/>
      <c r="D584" s="44"/>
      <c r="E584" s="44">
        <f>C584+D584</f>
        <v>0</v>
      </c>
      <c r="F584" s="44"/>
      <c r="G584" s="44"/>
      <c r="H584" s="45"/>
      <c r="I584" s="72">
        <f t="shared" si="342"/>
        <v>0</v>
      </c>
    </row>
    <row r="585" spans="1:11" s="3" customFormat="1" hidden="1" x14ac:dyDescent="0.2">
      <c r="A585" s="69"/>
      <c r="B585" s="53"/>
      <c r="C585" s="54"/>
      <c r="D585" s="54"/>
      <c r="E585" s="54"/>
      <c r="F585" s="54"/>
      <c r="G585" s="54"/>
      <c r="H585" s="55"/>
      <c r="I585" s="72">
        <f t="shared" si="342"/>
        <v>0</v>
      </c>
    </row>
    <row r="586" spans="1:11" s="3" customFormat="1" hidden="1" x14ac:dyDescent="0.2">
      <c r="A586" s="46" t="s">
        <v>66</v>
      </c>
      <c r="B586" s="68"/>
      <c r="C586" s="44">
        <f t="shared" ref="C586:H586" si="345">C539-C557</f>
        <v>0</v>
      </c>
      <c r="D586" s="44">
        <f t="shared" si="345"/>
        <v>0</v>
      </c>
      <c r="E586" s="44">
        <f t="shared" si="345"/>
        <v>0</v>
      </c>
      <c r="F586" s="44">
        <f t="shared" si="345"/>
        <v>0</v>
      </c>
      <c r="G586" s="44">
        <f t="shared" si="345"/>
        <v>0</v>
      </c>
      <c r="H586" s="45">
        <f t="shared" si="345"/>
        <v>0</v>
      </c>
      <c r="I586" s="72">
        <f t="shared" si="342"/>
        <v>0</v>
      </c>
    </row>
    <row r="587" spans="1:11" s="2" customFormat="1" ht="25.5" hidden="1" x14ac:dyDescent="0.2">
      <c r="A587" s="116" t="s">
        <v>95</v>
      </c>
      <c r="B587" s="105"/>
      <c r="C587" s="106">
        <f t="shared" ref="C587:H587" si="346">C588</f>
        <v>0</v>
      </c>
      <c r="D587" s="106">
        <f t="shared" si="346"/>
        <v>0</v>
      </c>
      <c r="E587" s="106">
        <f t="shared" si="346"/>
        <v>0</v>
      </c>
      <c r="F587" s="106">
        <f t="shared" si="346"/>
        <v>0</v>
      </c>
      <c r="G587" s="106">
        <f t="shared" si="346"/>
        <v>0</v>
      </c>
      <c r="H587" s="107">
        <f t="shared" si="346"/>
        <v>0</v>
      </c>
      <c r="I587" s="71">
        <f t="shared" si="342"/>
        <v>0</v>
      </c>
    </row>
    <row r="588" spans="1:11" hidden="1" x14ac:dyDescent="0.2">
      <c r="A588" s="100" t="s">
        <v>72</v>
      </c>
      <c r="B588" s="101"/>
      <c r="C588" s="102">
        <f t="shared" ref="C588" si="347">SUM(C589,C590,C591,C592)</f>
        <v>0</v>
      </c>
      <c r="D588" s="102">
        <f t="shared" ref="D588:H588" si="348">SUM(D589,D590,D591,D592)</f>
        <v>0</v>
      </c>
      <c r="E588" s="102">
        <f t="shared" si="348"/>
        <v>0</v>
      </c>
      <c r="F588" s="102">
        <f t="shared" si="348"/>
        <v>0</v>
      </c>
      <c r="G588" s="102">
        <f t="shared" si="348"/>
        <v>0</v>
      </c>
      <c r="H588" s="103">
        <f t="shared" si="348"/>
        <v>0</v>
      </c>
      <c r="I588" s="13">
        <f t="shared" si="342"/>
        <v>0</v>
      </c>
    </row>
    <row r="589" spans="1:11" hidden="1" x14ac:dyDescent="0.2">
      <c r="A589" s="37" t="s">
        <v>13</v>
      </c>
      <c r="B589" s="38"/>
      <c r="C589" s="39"/>
      <c r="D589" s="39"/>
      <c r="E589" s="39">
        <f>C589+D589</f>
        <v>0</v>
      </c>
      <c r="F589" s="39"/>
      <c r="G589" s="39"/>
      <c r="H589" s="40"/>
      <c r="I589" s="13">
        <f t="shared" si="342"/>
        <v>0</v>
      </c>
    </row>
    <row r="590" spans="1:11" s="3" customFormat="1" hidden="1" x14ac:dyDescent="0.2">
      <c r="A590" s="37" t="s">
        <v>14</v>
      </c>
      <c r="B590" s="41"/>
      <c r="C590" s="54"/>
      <c r="D590" s="54"/>
      <c r="E590" s="54">
        <f>C590+D590</f>
        <v>0</v>
      </c>
      <c r="F590" s="54"/>
      <c r="G590" s="54"/>
      <c r="H590" s="55"/>
      <c r="I590" s="72">
        <f t="shared" si="342"/>
        <v>0</v>
      </c>
      <c r="J590" s="3">
        <v>0.98</v>
      </c>
    </row>
    <row r="591" spans="1:11" ht="38.25" hidden="1" x14ac:dyDescent="0.2">
      <c r="A591" s="37" t="s">
        <v>73</v>
      </c>
      <c r="B591" s="38">
        <v>420269</v>
      </c>
      <c r="C591" s="39"/>
      <c r="D591" s="39"/>
      <c r="E591" s="39">
        <f>C591+D591</f>
        <v>0</v>
      </c>
      <c r="F591" s="39"/>
      <c r="G591" s="39"/>
      <c r="H591" s="40"/>
      <c r="I591" s="13">
        <f t="shared" si="342"/>
        <v>0</v>
      </c>
      <c r="J591" s="8">
        <v>0.13</v>
      </c>
      <c r="K591" s="8">
        <f>J591/J590</f>
        <v>0.13265306122449</v>
      </c>
    </row>
    <row r="592" spans="1:11" ht="25.5" hidden="1" x14ac:dyDescent="0.2">
      <c r="A592" s="42" t="s">
        <v>74</v>
      </c>
      <c r="B592" s="43" t="s">
        <v>75</v>
      </c>
      <c r="C592" s="44">
        <f t="shared" ref="C592" si="349">SUM(C593,C597,C601)</f>
        <v>0</v>
      </c>
      <c r="D592" s="44">
        <f t="shared" ref="D592:H592" si="350">SUM(D593,D597,D601)</f>
        <v>0</v>
      </c>
      <c r="E592" s="44">
        <f t="shared" si="350"/>
        <v>0</v>
      </c>
      <c r="F592" s="44">
        <f t="shared" si="350"/>
        <v>0</v>
      </c>
      <c r="G592" s="44">
        <f t="shared" si="350"/>
        <v>0</v>
      </c>
      <c r="H592" s="45">
        <f t="shared" si="350"/>
        <v>0</v>
      </c>
      <c r="I592" s="13">
        <f t="shared" si="342"/>
        <v>0</v>
      </c>
    </row>
    <row r="593" spans="1:11" s="3" customFormat="1" hidden="1" x14ac:dyDescent="0.2">
      <c r="A593" s="46" t="s">
        <v>18</v>
      </c>
      <c r="B593" s="47" t="s">
        <v>17</v>
      </c>
      <c r="C593" s="44">
        <f t="shared" ref="C593:H593" si="351">SUM(C594:C596)</f>
        <v>0</v>
      </c>
      <c r="D593" s="44">
        <f t="shared" si="351"/>
        <v>0</v>
      </c>
      <c r="E593" s="44">
        <f t="shared" si="351"/>
        <v>0</v>
      </c>
      <c r="F593" s="44">
        <f t="shared" si="351"/>
        <v>0</v>
      </c>
      <c r="G593" s="44">
        <f t="shared" si="351"/>
        <v>0</v>
      </c>
      <c r="H593" s="45">
        <f t="shared" si="351"/>
        <v>0</v>
      </c>
      <c r="I593" s="72">
        <f t="shared" si="342"/>
        <v>0</v>
      </c>
    </row>
    <row r="594" spans="1:11" s="3" customFormat="1" hidden="1" x14ac:dyDescent="0.2">
      <c r="A594" s="48" t="s">
        <v>20</v>
      </c>
      <c r="B594" s="49" t="s">
        <v>19</v>
      </c>
      <c r="C594" s="54"/>
      <c r="D594" s="54"/>
      <c r="E594" s="54">
        <f>C594+D594</f>
        <v>0</v>
      </c>
      <c r="F594" s="54"/>
      <c r="G594" s="54"/>
      <c r="H594" s="55"/>
      <c r="I594" s="72">
        <f t="shared" si="342"/>
        <v>0</v>
      </c>
    </row>
    <row r="595" spans="1:11" s="3" customFormat="1" hidden="1" x14ac:dyDescent="0.2">
      <c r="A595" s="48" t="s">
        <v>21</v>
      </c>
      <c r="B595" s="50" t="s">
        <v>22</v>
      </c>
      <c r="C595" s="54"/>
      <c r="D595" s="54"/>
      <c r="E595" s="54">
        <f>C595+D595</f>
        <v>0</v>
      </c>
      <c r="F595" s="54"/>
      <c r="G595" s="54"/>
      <c r="H595" s="55"/>
      <c r="I595" s="72">
        <f t="shared" si="342"/>
        <v>0</v>
      </c>
    </row>
    <row r="596" spans="1:11" s="3" customFormat="1" hidden="1" x14ac:dyDescent="0.2">
      <c r="A596" s="48" t="s">
        <v>23</v>
      </c>
      <c r="B596" s="50" t="s">
        <v>24</v>
      </c>
      <c r="C596" s="54"/>
      <c r="D596" s="54"/>
      <c r="E596" s="54">
        <f>C596+D596</f>
        <v>0</v>
      </c>
      <c r="F596" s="54"/>
      <c r="G596" s="54"/>
      <c r="H596" s="55"/>
      <c r="I596" s="72">
        <f t="shared" si="342"/>
        <v>0</v>
      </c>
    </row>
    <row r="597" spans="1:11" hidden="1" x14ac:dyDescent="0.2">
      <c r="A597" s="46" t="s">
        <v>25</v>
      </c>
      <c r="B597" s="51" t="s">
        <v>26</v>
      </c>
      <c r="C597" s="44">
        <f t="shared" ref="C597" si="352">SUM(C598:C600)</f>
        <v>0</v>
      </c>
      <c r="D597" s="44">
        <f t="shared" ref="D597:H597" si="353">SUM(D598:D600)</f>
        <v>0</v>
      </c>
      <c r="E597" s="44">
        <f t="shared" si="353"/>
        <v>0</v>
      </c>
      <c r="F597" s="44">
        <f t="shared" si="353"/>
        <v>0</v>
      </c>
      <c r="G597" s="44">
        <f t="shared" si="353"/>
        <v>0</v>
      </c>
      <c r="H597" s="45">
        <f t="shared" si="353"/>
        <v>0</v>
      </c>
      <c r="I597" s="13">
        <f t="shared" si="342"/>
        <v>0</v>
      </c>
    </row>
    <row r="598" spans="1:11" hidden="1" x14ac:dyDescent="0.2">
      <c r="A598" s="48" t="s">
        <v>20</v>
      </c>
      <c r="B598" s="50" t="s">
        <v>27</v>
      </c>
      <c r="C598" s="39"/>
      <c r="D598" s="39"/>
      <c r="E598" s="39">
        <f>C598+D598</f>
        <v>0</v>
      </c>
      <c r="F598" s="39"/>
      <c r="G598" s="39"/>
      <c r="H598" s="40"/>
      <c r="I598" s="13">
        <f t="shared" si="342"/>
        <v>0</v>
      </c>
      <c r="J598" s="8">
        <v>0.85</v>
      </c>
      <c r="K598" s="8">
        <f>J598/J590</f>
        <v>0.86734693877550995</v>
      </c>
    </row>
    <row r="599" spans="1:11" hidden="1" x14ac:dyDescent="0.2">
      <c r="A599" s="48" t="s">
        <v>21</v>
      </c>
      <c r="B599" s="50" t="s">
        <v>28</v>
      </c>
      <c r="C599" s="39"/>
      <c r="D599" s="39"/>
      <c r="E599" s="39">
        <f>C599+D599</f>
        <v>0</v>
      </c>
      <c r="F599" s="39"/>
      <c r="G599" s="39"/>
      <c r="H599" s="40"/>
      <c r="I599" s="13">
        <f t="shared" si="342"/>
        <v>0</v>
      </c>
    </row>
    <row r="600" spans="1:11" s="3" customFormat="1" hidden="1" x14ac:dyDescent="0.2">
      <c r="A600" s="48" t="s">
        <v>23</v>
      </c>
      <c r="B600" s="50" t="s">
        <v>29</v>
      </c>
      <c r="C600" s="54"/>
      <c r="D600" s="54"/>
      <c r="E600" s="54">
        <f>C600+D600</f>
        <v>0</v>
      </c>
      <c r="F600" s="54"/>
      <c r="G600" s="54"/>
      <c r="H600" s="55"/>
      <c r="I600" s="72">
        <f t="shared" si="342"/>
        <v>0</v>
      </c>
    </row>
    <row r="601" spans="1:11" s="3" customFormat="1" hidden="1" x14ac:dyDescent="0.2">
      <c r="A601" s="46" t="s">
        <v>76</v>
      </c>
      <c r="B601" s="51" t="s">
        <v>31</v>
      </c>
      <c r="C601" s="44"/>
      <c r="D601" s="44">
        <v>0</v>
      </c>
      <c r="E601" s="44">
        <v>0</v>
      </c>
      <c r="F601" s="44">
        <v>0</v>
      </c>
      <c r="G601" s="44">
        <v>0</v>
      </c>
      <c r="H601" s="45">
        <v>0</v>
      </c>
      <c r="I601" s="72">
        <f t="shared" si="342"/>
        <v>0</v>
      </c>
    </row>
    <row r="602" spans="1:11" s="3" customFormat="1" hidden="1" x14ac:dyDescent="0.2">
      <c r="A602" s="48" t="s">
        <v>20</v>
      </c>
      <c r="B602" s="50" t="s">
        <v>32</v>
      </c>
      <c r="C602" s="54"/>
      <c r="D602" s="54"/>
      <c r="E602" s="54">
        <f>C602+D602</f>
        <v>0</v>
      </c>
      <c r="F602" s="54"/>
      <c r="G602" s="54"/>
      <c r="H602" s="55"/>
      <c r="I602" s="72">
        <f t="shared" si="342"/>
        <v>0</v>
      </c>
    </row>
    <row r="603" spans="1:11" s="3" customFormat="1" hidden="1" x14ac:dyDescent="0.2">
      <c r="A603" s="48" t="s">
        <v>21</v>
      </c>
      <c r="B603" s="50" t="s">
        <v>33</v>
      </c>
      <c r="C603" s="54"/>
      <c r="D603" s="54"/>
      <c r="E603" s="54">
        <f>C603+D603</f>
        <v>0</v>
      </c>
      <c r="F603" s="54"/>
      <c r="G603" s="54"/>
      <c r="H603" s="55"/>
      <c r="I603" s="72">
        <f t="shared" si="342"/>
        <v>0</v>
      </c>
    </row>
    <row r="604" spans="1:11" s="3" customFormat="1" hidden="1" x14ac:dyDescent="0.2">
      <c r="A604" s="48" t="s">
        <v>23</v>
      </c>
      <c r="B604" s="50" t="s">
        <v>34</v>
      </c>
      <c r="C604" s="54"/>
      <c r="D604" s="54"/>
      <c r="E604" s="54">
        <f>C604+D604</f>
        <v>0</v>
      </c>
      <c r="F604" s="54"/>
      <c r="G604" s="54"/>
      <c r="H604" s="55"/>
      <c r="I604" s="72">
        <f t="shared" si="342"/>
        <v>0</v>
      </c>
    </row>
    <row r="605" spans="1:11" hidden="1" x14ac:dyDescent="0.2">
      <c r="A605" s="100" t="s">
        <v>69</v>
      </c>
      <c r="B605" s="101"/>
      <c r="C605" s="102">
        <f t="shared" ref="C605" si="354">SUM(C606,C609,C632)</f>
        <v>0</v>
      </c>
      <c r="D605" s="102">
        <f t="shared" ref="D605:H605" si="355">SUM(D606,D609,D632)</f>
        <v>0</v>
      </c>
      <c r="E605" s="102">
        <f t="shared" si="355"/>
        <v>0</v>
      </c>
      <c r="F605" s="102">
        <f t="shared" si="355"/>
        <v>0</v>
      </c>
      <c r="G605" s="102">
        <f t="shared" si="355"/>
        <v>0</v>
      </c>
      <c r="H605" s="103">
        <f t="shared" si="355"/>
        <v>0</v>
      </c>
      <c r="I605" s="13">
        <f t="shared" si="342"/>
        <v>0</v>
      </c>
    </row>
    <row r="606" spans="1:11" s="3" customFormat="1" hidden="1" x14ac:dyDescent="0.2">
      <c r="A606" s="60" t="s">
        <v>36</v>
      </c>
      <c r="B606" s="61">
        <v>20</v>
      </c>
      <c r="C606" s="44">
        <f t="shared" ref="C606:H606" si="356">SUM(C607)</f>
        <v>0</v>
      </c>
      <c r="D606" s="44">
        <f t="shared" si="356"/>
        <v>0</v>
      </c>
      <c r="E606" s="44">
        <f t="shared" si="356"/>
        <v>0</v>
      </c>
      <c r="F606" s="44">
        <f t="shared" si="356"/>
        <v>0</v>
      </c>
      <c r="G606" s="44">
        <f t="shared" si="356"/>
        <v>0</v>
      </c>
      <c r="H606" s="45">
        <f t="shared" si="356"/>
        <v>0</v>
      </c>
      <c r="I606" s="72">
        <f t="shared" si="342"/>
        <v>0</v>
      </c>
    </row>
    <row r="607" spans="1:11" s="3" customFormat="1" hidden="1" x14ac:dyDescent="0.2">
      <c r="A607" s="48" t="s">
        <v>39</v>
      </c>
      <c r="B607" s="138" t="s">
        <v>38</v>
      </c>
      <c r="C607" s="54"/>
      <c r="D607" s="54"/>
      <c r="E607" s="54">
        <f>C607+D607</f>
        <v>0</v>
      </c>
      <c r="F607" s="54"/>
      <c r="G607" s="54"/>
      <c r="H607" s="55"/>
      <c r="I607" s="72">
        <f t="shared" si="342"/>
        <v>0</v>
      </c>
    </row>
    <row r="608" spans="1:11" s="3" customFormat="1" hidden="1" x14ac:dyDescent="0.2">
      <c r="A608" s="48"/>
      <c r="B608" s="49"/>
      <c r="C608" s="54"/>
      <c r="D608" s="54"/>
      <c r="E608" s="54"/>
      <c r="F608" s="54"/>
      <c r="G608" s="54"/>
      <c r="H608" s="55"/>
      <c r="I608" s="72">
        <f t="shared" si="342"/>
        <v>0</v>
      </c>
    </row>
    <row r="609" spans="1:11" ht="25.5" hidden="1" x14ac:dyDescent="0.2">
      <c r="A609" s="60" t="s">
        <v>43</v>
      </c>
      <c r="B609" s="62">
        <v>58</v>
      </c>
      <c r="C609" s="44">
        <f t="shared" ref="C609" si="357">SUM(C610,C617,C624)</f>
        <v>0</v>
      </c>
      <c r="D609" s="44">
        <f t="shared" ref="D609:H609" si="358">SUM(D610,D617,D624)</f>
        <v>0</v>
      </c>
      <c r="E609" s="44">
        <f t="shared" si="358"/>
        <v>0</v>
      </c>
      <c r="F609" s="44">
        <f t="shared" si="358"/>
        <v>0</v>
      </c>
      <c r="G609" s="44">
        <f t="shared" si="358"/>
        <v>0</v>
      </c>
      <c r="H609" s="45">
        <f t="shared" si="358"/>
        <v>0</v>
      </c>
      <c r="I609" s="13">
        <f t="shared" si="342"/>
        <v>0</v>
      </c>
    </row>
    <row r="610" spans="1:11" s="3" customFormat="1" hidden="1" x14ac:dyDescent="0.2">
      <c r="A610" s="60" t="s">
        <v>44</v>
      </c>
      <c r="B610" s="63" t="s">
        <v>45</v>
      </c>
      <c r="C610" s="44">
        <f t="shared" ref="C610:H610" si="359">SUM(C614,C615,C616)</f>
        <v>0</v>
      </c>
      <c r="D610" s="44">
        <f t="shared" si="359"/>
        <v>0</v>
      </c>
      <c r="E610" s="44">
        <f t="shared" si="359"/>
        <v>0</v>
      </c>
      <c r="F610" s="44">
        <f t="shared" si="359"/>
        <v>0</v>
      </c>
      <c r="G610" s="44">
        <f t="shared" si="359"/>
        <v>0</v>
      </c>
      <c r="H610" s="45">
        <f t="shared" si="359"/>
        <v>0</v>
      </c>
      <c r="I610" s="72">
        <f t="shared" si="342"/>
        <v>0</v>
      </c>
    </row>
    <row r="611" spans="1:11" s="3" customFormat="1" hidden="1" x14ac:dyDescent="0.2">
      <c r="A611" s="64" t="s">
        <v>46</v>
      </c>
      <c r="B611" s="65"/>
      <c r="C611" s="44"/>
      <c r="D611" s="44"/>
      <c r="E611" s="44"/>
      <c r="F611" s="44"/>
      <c r="G611" s="44"/>
      <c r="H611" s="45"/>
      <c r="I611" s="72">
        <f t="shared" si="342"/>
        <v>0</v>
      </c>
    </row>
    <row r="612" spans="1:11" s="3" customFormat="1" hidden="1" x14ac:dyDescent="0.2">
      <c r="A612" s="64" t="s">
        <v>47</v>
      </c>
      <c r="B612" s="65"/>
      <c r="C612" s="44">
        <f t="shared" ref="C612:H612" si="360">C614+C615+C616-C613</f>
        <v>0</v>
      </c>
      <c r="D612" s="44">
        <f t="shared" si="360"/>
        <v>0</v>
      </c>
      <c r="E612" s="44">
        <f t="shared" si="360"/>
        <v>0</v>
      </c>
      <c r="F612" s="44">
        <f t="shared" si="360"/>
        <v>0</v>
      </c>
      <c r="G612" s="44">
        <f t="shared" si="360"/>
        <v>0</v>
      </c>
      <c r="H612" s="45">
        <f t="shared" si="360"/>
        <v>0</v>
      </c>
      <c r="I612" s="72">
        <f t="shared" si="342"/>
        <v>0</v>
      </c>
    </row>
    <row r="613" spans="1:11" s="3" customFormat="1" hidden="1" x14ac:dyDescent="0.2">
      <c r="A613" s="64" t="s">
        <v>48</v>
      </c>
      <c r="B613" s="65"/>
      <c r="C613" s="44"/>
      <c r="D613" s="44"/>
      <c r="E613" s="44">
        <f>C613+D613</f>
        <v>0</v>
      </c>
      <c r="F613" s="44"/>
      <c r="G613" s="44"/>
      <c r="H613" s="45"/>
      <c r="I613" s="72">
        <f t="shared" si="342"/>
        <v>0</v>
      </c>
    </row>
    <row r="614" spans="1:11" s="3" customFormat="1" hidden="1" x14ac:dyDescent="0.2">
      <c r="A614" s="37" t="s">
        <v>49</v>
      </c>
      <c r="B614" s="139" t="s">
        <v>50</v>
      </c>
      <c r="C614" s="54"/>
      <c r="D614" s="54"/>
      <c r="E614" s="54">
        <f>C614+D614</f>
        <v>0</v>
      </c>
      <c r="F614" s="54"/>
      <c r="G614" s="54"/>
      <c r="H614" s="55"/>
      <c r="I614" s="72">
        <f t="shared" si="342"/>
        <v>0</v>
      </c>
      <c r="K614" s="3">
        <v>0.15</v>
      </c>
    </row>
    <row r="615" spans="1:11" s="3" customFormat="1" hidden="1" x14ac:dyDescent="0.2">
      <c r="A615" s="37" t="s">
        <v>51</v>
      </c>
      <c r="B615" s="139" t="s">
        <v>52</v>
      </c>
      <c r="C615" s="54"/>
      <c r="D615" s="54"/>
      <c r="E615" s="54">
        <f>C615+D615</f>
        <v>0</v>
      </c>
      <c r="F615" s="54"/>
      <c r="G615" s="54"/>
      <c r="H615" s="55"/>
      <c r="I615" s="72">
        <f t="shared" si="342"/>
        <v>0</v>
      </c>
      <c r="K615" s="3">
        <v>0.85</v>
      </c>
    </row>
    <row r="616" spans="1:11" s="3" customFormat="1" hidden="1" x14ac:dyDescent="0.2">
      <c r="A616" s="37" t="s">
        <v>53</v>
      </c>
      <c r="B616" s="140" t="s">
        <v>54</v>
      </c>
      <c r="C616" s="54"/>
      <c r="D616" s="54"/>
      <c r="E616" s="54">
        <f>C616+D616</f>
        <v>0</v>
      </c>
      <c r="F616" s="54"/>
      <c r="G616" s="54"/>
      <c r="H616" s="55"/>
      <c r="I616" s="72">
        <f t="shared" si="342"/>
        <v>0</v>
      </c>
    </row>
    <row r="617" spans="1:11" hidden="1" x14ac:dyDescent="0.2">
      <c r="A617" s="60" t="s">
        <v>55</v>
      </c>
      <c r="B617" s="61" t="s">
        <v>56</v>
      </c>
      <c r="C617" s="44">
        <f t="shared" ref="C617" si="361">SUM(C621,C622,C623)</f>
        <v>0</v>
      </c>
      <c r="D617" s="44">
        <f t="shared" ref="D617:H617" si="362">SUM(D621,D622,D623)</f>
        <v>0</v>
      </c>
      <c r="E617" s="44">
        <f t="shared" si="362"/>
        <v>0</v>
      </c>
      <c r="F617" s="44">
        <f t="shared" si="362"/>
        <v>0</v>
      </c>
      <c r="G617" s="44">
        <f t="shared" si="362"/>
        <v>0</v>
      </c>
      <c r="H617" s="45">
        <f t="shared" si="362"/>
        <v>0</v>
      </c>
      <c r="I617" s="13">
        <f t="shared" si="342"/>
        <v>0</v>
      </c>
    </row>
    <row r="618" spans="1:11" s="3" customFormat="1" hidden="1" x14ac:dyDescent="0.2">
      <c r="A618" s="66" t="s">
        <v>46</v>
      </c>
      <c r="B618" s="61"/>
      <c r="C618" s="44"/>
      <c r="D618" s="44"/>
      <c r="E618" s="44"/>
      <c r="F618" s="44"/>
      <c r="G618" s="44"/>
      <c r="H618" s="45"/>
      <c r="I618" s="72">
        <f t="shared" si="342"/>
        <v>0</v>
      </c>
    </row>
    <row r="619" spans="1:11" hidden="1" x14ac:dyDescent="0.2">
      <c r="A619" s="64" t="s">
        <v>47</v>
      </c>
      <c r="B619" s="65"/>
      <c r="C619" s="44">
        <f t="shared" ref="C619" si="363">C621+C622+C623-C620</f>
        <v>0</v>
      </c>
      <c r="D619" s="44">
        <f t="shared" ref="D619:H619" si="364">D621+D622+D623-D620</f>
        <v>0</v>
      </c>
      <c r="E619" s="44">
        <f t="shared" si="364"/>
        <v>0</v>
      </c>
      <c r="F619" s="44">
        <f t="shared" si="364"/>
        <v>0</v>
      </c>
      <c r="G619" s="44">
        <f t="shared" si="364"/>
        <v>0</v>
      </c>
      <c r="H619" s="45">
        <f t="shared" si="364"/>
        <v>0</v>
      </c>
      <c r="I619" s="13">
        <f t="shared" si="342"/>
        <v>0</v>
      </c>
    </row>
    <row r="620" spans="1:11" s="3" customFormat="1" hidden="1" x14ac:dyDescent="0.2">
      <c r="A620" s="64" t="s">
        <v>48</v>
      </c>
      <c r="B620" s="65"/>
      <c r="C620" s="44"/>
      <c r="D620" s="44"/>
      <c r="E620" s="44">
        <f>C620+D620</f>
        <v>0</v>
      </c>
      <c r="F620" s="44"/>
      <c r="G620" s="44"/>
      <c r="H620" s="45"/>
      <c r="I620" s="72">
        <f t="shared" si="342"/>
        <v>0</v>
      </c>
    </row>
    <row r="621" spans="1:11" hidden="1" x14ac:dyDescent="0.2">
      <c r="A621" s="37" t="s">
        <v>49</v>
      </c>
      <c r="B621" s="140" t="s">
        <v>57</v>
      </c>
      <c r="C621" s="39"/>
      <c r="D621" s="39"/>
      <c r="E621" s="39">
        <f>C621+D621</f>
        <v>0</v>
      </c>
      <c r="F621" s="39"/>
      <c r="G621" s="39"/>
      <c r="H621" s="40"/>
      <c r="I621" s="13">
        <f t="shared" si="342"/>
        <v>0</v>
      </c>
      <c r="K621" s="8">
        <v>0.15</v>
      </c>
    </row>
    <row r="622" spans="1:11" hidden="1" x14ac:dyDescent="0.2">
      <c r="A622" s="37" t="s">
        <v>51</v>
      </c>
      <c r="B622" s="140" t="s">
        <v>58</v>
      </c>
      <c r="C622" s="39"/>
      <c r="D622" s="39"/>
      <c r="E622" s="39">
        <f>C622+D622</f>
        <v>0</v>
      </c>
      <c r="F622" s="39"/>
      <c r="G622" s="39"/>
      <c r="H622" s="40"/>
      <c r="I622" s="13">
        <f t="shared" si="342"/>
        <v>0</v>
      </c>
      <c r="K622" s="8">
        <v>0.85</v>
      </c>
    </row>
    <row r="623" spans="1:11" s="3" customFormat="1" hidden="1" x14ac:dyDescent="0.2">
      <c r="A623" s="37" t="s">
        <v>53</v>
      </c>
      <c r="B623" s="140" t="s">
        <v>59</v>
      </c>
      <c r="C623" s="54"/>
      <c r="D623" s="54"/>
      <c r="E623" s="54">
        <f>C623+D623</f>
        <v>0</v>
      </c>
      <c r="F623" s="54"/>
      <c r="G623" s="54"/>
      <c r="H623" s="55"/>
      <c r="I623" s="72">
        <f t="shared" si="342"/>
        <v>0</v>
      </c>
    </row>
    <row r="624" spans="1:11" s="3" customFormat="1" hidden="1" x14ac:dyDescent="0.2">
      <c r="A624" s="60" t="s">
        <v>70</v>
      </c>
      <c r="B624" s="68" t="s">
        <v>60</v>
      </c>
      <c r="C624" s="44">
        <f t="shared" ref="C624:H624" si="365">SUM(C628,C629,C630)</f>
        <v>0</v>
      </c>
      <c r="D624" s="44">
        <f t="shared" si="365"/>
        <v>0</v>
      </c>
      <c r="E624" s="44">
        <f t="shared" si="365"/>
        <v>0</v>
      </c>
      <c r="F624" s="44">
        <f t="shared" si="365"/>
        <v>0</v>
      </c>
      <c r="G624" s="44">
        <f t="shared" si="365"/>
        <v>0</v>
      </c>
      <c r="H624" s="45">
        <f t="shared" si="365"/>
        <v>0</v>
      </c>
      <c r="I624" s="72">
        <f t="shared" si="342"/>
        <v>0</v>
      </c>
    </row>
    <row r="625" spans="1:11" s="3" customFormat="1" hidden="1" x14ac:dyDescent="0.2">
      <c r="A625" s="66" t="s">
        <v>46</v>
      </c>
      <c r="B625" s="68"/>
      <c r="C625" s="44"/>
      <c r="D625" s="44"/>
      <c r="E625" s="44"/>
      <c r="F625" s="44"/>
      <c r="G625" s="44"/>
      <c r="H625" s="45"/>
      <c r="I625" s="72">
        <f t="shared" si="342"/>
        <v>0</v>
      </c>
    </row>
    <row r="626" spans="1:11" s="3" customFormat="1" hidden="1" x14ac:dyDescent="0.2">
      <c r="A626" s="64" t="s">
        <v>47</v>
      </c>
      <c r="B626" s="65"/>
      <c r="C626" s="44">
        <f t="shared" ref="C626:H626" si="366">C628+C629+C630-C627</f>
        <v>0</v>
      </c>
      <c r="D626" s="44">
        <f t="shared" si="366"/>
        <v>0</v>
      </c>
      <c r="E626" s="44">
        <f t="shared" si="366"/>
        <v>0</v>
      </c>
      <c r="F626" s="44">
        <f t="shared" si="366"/>
        <v>0</v>
      </c>
      <c r="G626" s="44">
        <f t="shared" si="366"/>
        <v>0</v>
      </c>
      <c r="H626" s="45">
        <f t="shared" si="366"/>
        <v>0</v>
      </c>
      <c r="I626" s="72">
        <f t="shared" si="342"/>
        <v>0</v>
      </c>
    </row>
    <row r="627" spans="1:11" s="3" customFormat="1" hidden="1" x14ac:dyDescent="0.2">
      <c r="A627" s="64" t="s">
        <v>48</v>
      </c>
      <c r="B627" s="65"/>
      <c r="C627" s="44"/>
      <c r="D627" s="44"/>
      <c r="E627" s="44">
        <f>C627+D627</f>
        <v>0</v>
      </c>
      <c r="F627" s="44"/>
      <c r="G627" s="44"/>
      <c r="H627" s="45"/>
      <c r="I627" s="72">
        <f t="shared" si="342"/>
        <v>0</v>
      </c>
    </row>
    <row r="628" spans="1:11" s="3" customFormat="1" hidden="1" x14ac:dyDescent="0.2">
      <c r="A628" s="37" t="s">
        <v>49</v>
      </c>
      <c r="B628" s="140" t="s">
        <v>61</v>
      </c>
      <c r="C628" s="54"/>
      <c r="D628" s="54"/>
      <c r="E628" s="54">
        <f>C628+D628</f>
        <v>0</v>
      </c>
      <c r="F628" s="54"/>
      <c r="G628" s="54"/>
      <c r="H628" s="55"/>
      <c r="I628" s="72">
        <f t="shared" si="342"/>
        <v>0</v>
      </c>
      <c r="K628" s="3">
        <v>0.15</v>
      </c>
    </row>
    <row r="629" spans="1:11" s="3" customFormat="1" hidden="1" x14ac:dyDescent="0.2">
      <c r="A629" s="37" t="s">
        <v>51</v>
      </c>
      <c r="B629" s="140" t="s">
        <v>62</v>
      </c>
      <c r="C629" s="54"/>
      <c r="D629" s="54"/>
      <c r="E629" s="54">
        <f>C629+D629</f>
        <v>0</v>
      </c>
      <c r="F629" s="54"/>
      <c r="G629" s="54"/>
      <c r="H629" s="55"/>
      <c r="I629" s="72">
        <f t="shared" si="342"/>
        <v>0</v>
      </c>
      <c r="K629" s="3">
        <v>0.85</v>
      </c>
    </row>
    <row r="630" spans="1:11" s="3" customFormat="1" hidden="1" x14ac:dyDescent="0.2">
      <c r="A630" s="37" t="s">
        <v>53</v>
      </c>
      <c r="B630" s="140" t="s">
        <v>63</v>
      </c>
      <c r="C630" s="54"/>
      <c r="D630" s="54"/>
      <c r="E630" s="54">
        <f>C630+D630</f>
        <v>0</v>
      </c>
      <c r="F630" s="54"/>
      <c r="G630" s="54"/>
      <c r="H630" s="55"/>
      <c r="I630" s="72">
        <f t="shared" si="342"/>
        <v>0</v>
      </c>
    </row>
    <row r="631" spans="1:11" s="3" customFormat="1" hidden="1" x14ac:dyDescent="0.2">
      <c r="A631" s="69"/>
      <c r="B631" s="53"/>
      <c r="C631" s="54"/>
      <c r="D631" s="54"/>
      <c r="E631" s="54"/>
      <c r="F631" s="54"/>
      <c r="G631" s="54"/>
      <c r="H631" s="55"/>
      <c r="I631" s="72">
        <f t="shared" si="342"/>
        <v>0</v>
      </c>
    </row>
    <row r="632" spans="1:11" s="3" customFormat="1" hidden="1" x14ac:dyDescent="0.2">
      <c r="A632" s="46" t="s">
        <v>64</v>
      </c>
      <c r="B632" s="68" t="s">
        <v>65</v>
      </c>
      <c r="C632" s="44"/>
      <c r="D632" s="44"/>
      <c r="E632" s="44">
        <f>C632+D632</f>
        <v>0</v>
      </c>
      <c r="F632" s="44"/>
      <c r="G632" s="44"/>
      <c r="H632" s="45"/>
      <c r="I632" s="72">
        <f t="shared" si="342"/>
        <v>0</v>
      </c>
    </row>
    <row r="633" spans="1:11" s="3" customFormat="1" hidden="1" x14ac:dyDescent="0.2">
      <c r="A633" s="69"/>
      <c r="B633" s="53"/>
      <c r="C633" s="54"/>
      <c r="D633" s="54"/>
      <c r="E633" s="54"/>
      <c r="F633" s="54"/>
      <c r="G633" s="54"/>
      <c r="H633" s="55"/>
      <c r="I633" s="72">
        <f t="shared" si="342"/>
        <v>0</v>
      </c>
    </row>
    <row r="634" spans="1:11" s="3" customFormat="1" hidden="1" x14ac:dyDescent="0.2">
      <c r="A634" s="46" t="s">
        <v>66</v>
      </c>
      <c r="B634" s="68"/>
      <c r="C634" s="44">
        <f t="shared" ref="C634:H634" si="367">C587-C605</f>
        <v>0</v>
      </c>
      <c r="D634" s="44">
        <f t="shared" si="367"/>
        <v>0</v>
      </c>
      <c r="E634" s="44">
        <f t="shared" si="367"/>
        <v>0</v>
      </c>
      <c r="F634" s="44">
        <f t="shared" si="367"/>
        <v>0</v>
      </c>
      <c r="G634" s="44">
        <f t="shared" si="367"/>
        <v>0</v>
      </c>
      <c r="H634" s="45">
        <f t="shared" si="367"/>
        <v>0</v>
      </c>
      <c r="I634" s="72">
        <f t="shared" si="342"/>
        <v>0</v>
      </c>
    </row>
    <row r="635" spans="1:11" s="3" customFormat="1" hidden="1" x14ac:dyDescent="0.2">
      <c r="A635" s="52"/>
      <c r="B635" s="53"/>
      <c r="C635" s="54"/>
      <c r="D635" s="54"/>
      <c r="E635" s="54"/>
      <c r="F635" s="54"/>
      <c r="G635" s="54"/>
      <c r="H635" s="55"/>
      <c r="I635" s="72">
        <f t="shared" si="342"/>
        <v>0</v>
      </c>
    </row>
    <row r="636" spans="1:11" s="2" customFormat="1" hidden="1" x14ac:dyDescent="0.2">
      <c r="A636" s="116" t="s">
        <v>96</v>
      </c>
      <c r="B636" s="105"/>
      <c r="C636" s="106">
        <f t="shared" ref="C636:H636" si="368">C637</f>
        <v>0</v>
      </c>
      <c r="D636" s="106">
        <f t="shared" si="368"/>
        <v>0</v>
      </c>
      <c r="E636" s="106">
        <f t="shared" si="368"/>
        <v>0</v>
      </c>
      <c r="F636" s="106">
        <f t="shared" si="368"/>
        <v>0</v>
      </c>
      <c r="G636" s="106">
        <f t="shared" si="368"/>
        <v>0</v>
      </c>
      <c r="H636" s="107">
        <f t="shared" si="368"/>
        <v>0</v>
      </c>
      <c r="I636" s="71">
        <f t="shared" si="342"/>
        <v>0</v>
      </c>
    </row>
    <row r="637" spans="1:11" hidden="1" x14ac:dyDescent="0.2">
      <c r="A637" s="100" t="s">
        <v>72</v>
      </c>
      <c r="B637" s="101"/>
      <c r="C637" s="102">
        <f t="shared" ref="C637" si="369">SUM(C638,C639,C640,C641)</f>
        <v>0</v>
      </c>
      <c r="D637" s="102">
        <f t="shared" ref="D637:H637" si="370">SUM(D638,D639,D640,D641)</f>
        <v>0</v>
      </c>
      <c r="E637" s="102">
        <f t="shared" si="370"/>
        <v>0</v>
      </c>
      <c r="F637" s="102">
        <f t="shared" si="370"/>
        <v>0</v>
      </c>
      <c r="G637" s="102">
        <f t="shared" si="370"/>
        <v>0</v>
      </c>
      <c r="H637" s="103">
        <f t="shared" si="370"/>
        <v>0</v>
      </c>
      <c r="I637" s="13">
        <f t="shared" si="342"/>
        <v>0</v>
      </c>
    </row>
    <row r="638" spans="1:11" hidden="1" x14ac:dyDescent="0.2">
      <c r="A638" s="37" t="s">
        <v>13</v>
      </c>
      <c r="B638" s="38"/>
      <c r="C638" s="39"/>
      <c r="D638" s="39"/>
      <c r="E638" s="39">
        <f>C638+D638</f>
        <v>0</v>
      </c>
      <c r="F638" s="39"/>
      <c r="G638" s="39"/>
      <c r="H638" s="40"/>
      <c r="I638" s="13">
        <f t="shared" si="342"/>
        <v>0</v>
      </c>
    </row>
    <row r="639" spans="1:11" s="3" customFormat="1" hidden="1" x14ac:dyDescent="0.2">
      <c r="A639" s="37" t="s">
        <v>14</v>
      </c>
      <c r="B639" s="41"/>
      <c r="C639" s="54"/>
      <c r="D639" s="54"/>
      <c r="E639" s="54">
        <f>C639+D639</f>
        <v>0</v>
      </c>
      <c r="F639" s="54"/>
      <c r="G639" s="54"/>
      <c r="H639" s="55"/>
      <c r="I639" s="72">
        <f t="shared" ref="I639:I702" si="371">SUM(E639:H639)</f>
        <v>0</v>
      </c>
      <c r="J639" s="3">
        <v>0.98</v>
      </c>
    </row>
    <row r="640" spans="1:11" ht="38.25" hidden="1" x14ac:dyDescent="0.2">
      <c r="A640" s="37" t="s">
        <v>73</v>
      </c>
      <c r="B640" s="38">
        <v>420269</v>
      </c>
      <c r="C640" s="39"/>
      <c r="D640" s="39"/>
      <c r="E640" s="39">
        <f>C640+D640</f>
        <v>0</v>
      </c>
      <c r="F640" s="39"/>
      <c r="G640" s="39"/>
      <c r="H640" s="40"/>
      <c r="I640" s="13">
        <f t="shared" si="371"/>
        <v>0</v>
      </c>
      <c r="J640" s="8">
        <v>0.13</v>
      </c>
      <c r="K640" s="8">
        <f>J640/J639</f>
        <v>0.13265306122449</v>
      </c>
    </row>
    <row r="641" spans="1:11" ht="25.5" hidden="1" x14ac:dyDescent="0.2">
      <c r="A641" s="42" t="s">
        <v>74</v>
      </c>
      <c r="B641" s="43" t="s">
        <v>75</v>
      </c>
      <c r="C641" s="44">
        <f t="shared" ref="C641" si="372">SUM(C642,C646,C650)</f>
        <v>0</v>
      </c>
      <c r="D641" s="44">
        <f t="shared" ref="D641:H641" si="373">SUM(D642,D646,D650)</f>
        <v>0</v>
      </c>
      <c r="E641" s="44">
        <f t="shared" si="373"/>
        <v>0</v>
      </c>
      <c r="F641" s="44">
        <f t="shared" si="373"/>
        <v>0</v>
      </c>
      <c r="G641" s="44">
        <f t="shared" si="373"/>
        <v>0</v>
      </c>
      <c r="H641" s="45">
        <f t="shared" si="373"/>
        <v>0</v>
      </c>
      <c r="I641" s="13">
        <f t="shared" si="371"/>
        <v>0</v>
      </c>
    </row>
    <row r="642" spans="1:11" s="3" customFormat="1" hidden="1" x14ac:dyDescent="0.2">
      <c r="A642" s="46" t="s">
        <v>18</v>
      </c>
      <c r="B642" s="47" t="s">
        <v>17</v>
      </c>
      <c r="C642" s="44">
        <f t="shared" ref="C642:H642" si="374">SUM(C643:C645)</f>
        <v>0</v>
      </c>
      <c r="D642" s="44">
        <f t="shared" si="374"/>
        <v>0</v>
      </c>
      <c r="E642" s="44">
        <f t="shared" si="374"/>
        <v>0</v>
      </c>
      <c r="F642" s="44">
        <f t="shared" si="374"/>
        <v>0</v>
      </c>
      <c r="G642" s="44">
        <f t="shared" si="374"/>
        <v>0</v>
      </c>
      <c r="H642" s="45">
        <f t="shared" si="374"/>
        <v>0</v>
      </c>
      <c r="I642" s="72">
        <f t="shared" si="371"/>
        <v>0</v>
      </c>
    </row>
    <row r="643" spans="1:11" s="3" customFormat="1" hidden="1" x14ac:dyDescent="0.2">
      <c r="A643" s="48" t="s">
        <v>20</v>
      </c>
      <c r="B643" s="49" t="s">
        <v>19</v>
      </c>
      <c r="C643" s="54"/>
      <c r="D643" s="54"/>
      <c r="E643" s="54">
        <f>C643+D643</f>
        <v>0</v>
      </c>
      <c r="F643" s="54"/>
      <c r="G643" s="54"/>
      <c r="H643" s="55"/>
      <c r="I643" s="72">
        <f t="shared" si="371"/>
        <v>0</v>
      </c>
    </row>
    <row r="644" spans="1:11" s="3" customFormat="1" hidden="1" x14ac:dyDescent="0.2">
      <c r="A644" s="48" t="s">
        <v>21</v>
      </c>
      <c r="B644" s="50" t="s">
        <v>22</v>
      </c>
      <c r="C644" s="54"/>
      <c r="D644" s="54"/>
      <c r="E644" s="54">
        <f>C644+D644</f>
        <v>0</v>
      </c>
      <c r="F644" s="54"/>
      <c r="G644" s="54"/>
      <c r="H644" s="55"/>
      <c r="I644" s="72">
        <f t="shared" si="371"/>
        <v>0</v>
      </c>
    </row>
    <row r="645" spans="1:11" s="3" customFormat="1" hidden="1" x14ac:dyDescent="0.2">
      <c r="A645" s="48" t="s">
        <v>23</v>
      </c>
      <c r="B645" s="50" t="s">
        <v>24</v>
      </c>
      <c r="C645" s="54"/>
      <c r="D645" s="54"/>
      <c r="E645" s="54">
        <f>C645+D645</f>
        <v>0</v>
      </c>
      <c r="F645" s="54"/>
      <c r="G645" s="54"/>
      <c r="H645" s="55"/>
      <c r="I645" s="72">
        <f t="shared" si="371"/>
        <v>0</v>
      </c>
    </row>
    <row r="646" spans="1:11" hidden="1" x14ac:dyDescent="0.2">
      <c r="A646" s="46" t="s">
        <v>25</v>
      </c>
      <c r="B646" s="51" t="s">
        <v>26</v>
      </c>
      <c r="C646" s="44">
        <f t="shared" ref="C646" si="375">SUM(C647:C649)</f>
        <v>0</v>
      </c>
      <c r="D646" s="44">
        <f t="shared" ref="D646:H646" si="376">SUM(D647:D649)</f>
        <v>0</v>
      </c>
      <c r="E646" s="44">
        <f t="shared" si="376"/>
        <v>0</v>
      </c>
      <c r="F646" s="44">
        <f t="shared" si="376"/>
        <v>0</v>
      </c>
      <c r="G646" s="44">
        <f t="shared" si="376"/>
        <v>0</v>
      </c>
      <c r="H646" s="45">
        <f t="shared" si="376"/>
        <v>0</v>
      </c>
      <c r="I646" s="13">
        <f t="shared" si="371"/>
        <v>0</v>
      </c>
    </row>
    <row r="647" spans="1:11" hidden="1" x14ac:dyDescent="0.2">
      <c r="A647" s="48" t="s">
        <v>20</v>
      </c>
      <c r="B647" s="50" t="s">
        <v>27</v>
      </c>
      <c r="C647" s="39"/>
      <c r="D647" s="39"/>
      <c r="E647" s="39">
        <f>C647+D647</f>
        <v>0</v>
      </c>
      <c r="F647" s="39"/>
      <c r="G647" s="39"/>
      <c r="H647" s="40"/>
      <c r="I647" s="13">
        <f t="shared" si="371"/>
        <v>0</v>
      </c>
      <c r="J647" s="8">
        <v>0.85</v>
      </c>
      <c r="K647" s="8">
        <f>J647/J639</f>
        <v>0.86734693877550995</v>
      </c>
    </row>
    <row r="648" spans="1:11" hidden="1" x14ac:dyDescent="0.2">
      <c r="A648" s="48" t="s">
        <v>21</v>
      </c>
      <c r="B648" s="50" t="s">
        <v>28</v>
      </c>
      <c r="C648" s="39"/>
      <c r="D648" s="39"/>
      <c r="E648" s="39">
        <f>C648+D648</f>
        <v>0</v>
      </c>
      <c r="F648" s="39"/>
      <c r="G648" s="39"/>
      <c r="H648" s="40"/>
      <c r="I648" s="13">
        <f t="shared" si="371"/>
        <v>0</v>
      </c>
    </row>
    <row r="649" spans="1:11" s="3" customFormat="1" hidden="1" x14ac:dyDescent="0.2">
      <c r="A649" s="48" t="s">
        <v>23</v>
      </c>
      <c r="B649" s="50" t="s">
        <v>29</v>
      </c>
      <c r="C649" s="54"/>
      <c r="D649" s="54"/>
      <c r="E649" s="54">
        <f>C649+D649</f>
        <v>0</v>
      </c>
      <c r="F649" s="54"/>
      <c r="G649" s="54"/>
      <c r="H649" s="55"/>
      <c r="I649" s="72">
        <f t="shared" si="371"/>
        <v>0</v>
      </c>
    </row>
    <row r="650" spans="1:11" s="3" customFormat="1" hidden="1" x14ac:dyDescent="0.2">
      <c r="A650" s="46" t="s">
        <v>76</v>
      </c>
      <c r="B650" s="51" t="s">
        <v>31</v>
      </c>
      <c r="C650" s="44"/>
      <c r="D650" s="44">
        <v>0</v>
      </c>
      <c r="E650" s="44">
        <v>0</v>
      </c>
      <c r="F650" s="44">
        <v>0</v>
      </c>
      <c r="G650" s="44">
        <v>0</v>
      </c>
      <c r="H650" s="45">
        <v>0</v>
      </c>
      <c r="I650" s="72">
        <f t="shared" si="371"/>
        <v>0</v>
      </c>
    </row>
    <row r="651" spans="1:11" s="3" customFormat="1" hidden="1" x14ac:dyDescent="0.2">
      <c r="A651" s="48" t="s">
        <v>20</v>
      </c>
      <c r="B651" s="50" t="s">
        <v>32</v>
      </c>
      <c r="C651" s="54"/>
      <c r="D651" s="54"/>
      <c r="E651" s="54">
        <f>C651+D651</f>
        <v>0</v>
      </c>
      <c r="F651" s="54"/>
      <c r="G651" s="54"/>
      <c r="H651" s="55"/>
      <c r="I651" s="72">
        <f t="shared" si="371"/>
        <v>0</v>
      </c>
    </row>
    <row r="652" spans="1:11" s="3" customFormat="1" hidden="1" x14ac:dyDescent="0.2">
      <c r="A652" s="48" t="s">
        <v>21</v>
      </c>
      <c r="B652" s="50" t="s">
        <v>33</v>
      </c>
      <c r="C652" s="54"/>
      <c r="D652" s="54"/>
      <c r="E652" s="54">
        <f>C652+D652</f>
        <v>0</v>
      </c>
      <c r="F652" s="54"/>
      <c r="G652" s="54"/>
      <c r="H652" s="55"/>
      <c r="I652" s="72">
        <f t="shared" si="371"/>
        <v>0</v>
      </c>
    </row>
    <row r="653" spans="1:11" s="3" customFormat="1" hidden="1" x14ac:dyDescent="0.2">
      <c r="A653" s="48" t="s">
        <v>23</v>
      </c>
      <c r="B653" s="50" t="s">
        <v>34</v>
      </c>
      <c r="C653" s="54"/>
      <c r="D653" s="54"/>
      <c r="E653" s="54">
        <f>C653+D653</f>
        <v>0</v>
      </c>
      <c r="F653" s="54"/>
      <c r="G653" s="54"/>
      <c r="H653" s="55"/>
      <c r="I653" s="72">
        <f t="shared" si="371"/>
        <v>0</v>
      </c>
    </row>
    <row r="654" spans="1:11" hidden="1" x14ac:dyDescent="0.2">
      <c r="A654" s="100" t="s">
        <v>69</v>
      </c>
      <c r="B654" s="101"/>
      <c r="C654" s="102">
        <f t="shared" ref="C654" si="377">SUM(C655,C658,C681)</f>
        <v>0</v>
      </c>
      <c r="D654" s="102">
        <f t="shared" ref="D654:H654" si="378">SUM(D655,D658,D681)</f>
        <v>0</v>
      </c>
      <c r="E654" s="102">
        <f t="shared" si="378"/>
        <v>0</v>
      </c>
      <c r="F654" s="102">
        <f t="shared" si="378"/>
        <v>0</v>
      </c>
      <c r="G654" s="102">
        <f t="shared" si="378"/>
        <v>0</v>
      </c>
      <c r="H654" s="103">
        <f t="shared" si="378"/>
        <v>0</v>
      </c>
      <c r="I654" s="13">
        <f t="shared" si="371"/>
        <v>0</v>
      </c>
    </row>
    <row r="655" spans="1:11" s="3" customFormat="1" hidden="1" x14ac:dyDescent="0.2">
      <c r="A655" s="60" t="s">
        <v>36</v>
      </c>
      <c r="B655" s="61">
        <v>20</v>
      </c>
      <c r="C655" s="44">
        <f t="shared" ref="C655:H655" si="379">SUM(C656)</f>
        <v>0</v>
      </c>
      <c r="D655" s="44">
        <f t="shared" si="379"/>
        <v>0</v>
      </c>
      <c r="E655" s="44">
        <f t="shared" si="379"/>
        <v>0</v>
      </c>
      <c r="F655" s="44">
        <f t="shared" si="379"/>
        <v>0</v>
      </c>
      <c r="G655" s="44">
        <f t="shared" si="379"/>
        <v>0</v>
      </c>
      <c r="H655" s="45">
        <f t="shared" si="379"/>
        <v>0</v>
      </c>
      <c r="I655" s="72">
        <f t="shared" si="371"/>
        <v>0</v>
      </c>
    </row>
    <row r="656" spans="1:11" s="3" customFormat="1" hidden="1" x14ac:dyDescent="0.2">
      <c r="A656" s="48" t="s">
        <v>39</v>
      </c>
      <c r="B656" s="138" t="s">
        <v>38</v>
      </c>
      <c r="C656" s="54"/>
      <c r="D656" s="54"/>
      <c r="E656" s="54">
        <f>C656+D656</f>
        <v>0</v>
      </c>
      <c r="F656" s="54"/>
      <c r="G656" s="54"/>
      <c r="H656" s="55"/>
      <c r="I656" s="72">
        <f t="shared" si="371"/>
        <v>0</v>
      </c>
    </row>
    <row r="657" spans="1:11" s="3" customFormat="1" hidden="1" x14ac:dyDescent="0.2">
      <c r="A657" s="48"/>
      <c r="B657" s="49"/>
      <c r="C657" s="54"/>
      <c r="D657" s="54"/>
      <c r="E657" s="54"/>
      <c r="F657" s="54"/>
      <c r="G657" s="54"/>
      <c r="H657" s="55"/>
      <c r="I657" s="72">
        <f t="shared" si="371"/>
        <v>0</v>
      </c>
    </row>
    <row r="658" spans="1:11" ht="25.5" hidden="1" x14ac:dyDescent="0.2">
      <c r="A658" s="60" t="s">
        <v>43</v>
      </c>
      <c r="B658" s="62">
        <v>58</v>
      </c>
      <c r="C658" s="44">
        <f t="shared" ref="C658" si="380">SUM(C659,C666,C673)</f>
        <v>0</v>
      </c>
      <c r="D658" s="44">
        <f t="shared" ref="D658:H658" si="381">SUM(D659,D666,D673)</f>
        <v>0</v>
      </c>
      <c r="E658" s="44">
        <f t="shared" si="381"/>
        <v>0</v>
      </c>
      <c r="F658" s="44">
        <f t="shared" si="381"/>
        <v>0</v>
      </c>
      <c r="G658" s="44">
        <f t="shared" si="381"/>
        <v>0</v>
      </c>
      <c r="H658" s="45">
        <f t="shared" si="381"/>
        <v>0</v>
      </c>
      <c r="I658" s="13">
        <f t="shared" si="371"/>
        <v>0</v>
      </c>
    </row>
    <row r="659" spans="1:11" s="3" customFormat="1" hidden="1" x14ac:dyDescent="0.2">
      <c r="A659" s="60" t="s">
        <v>44</v>
      </c>
      <c r="B659" s="63" t="s">
        <v>45</v>
      </c>
      <c r="C659" s="44">
        <f t="shared" ref="C659:H659" si="382">SUM(C663,C664,C665)</f>
        <v>0</v>
      </c>
      <c r="D659" s="44">
        <f t="shared" si="382"/>
        <v>0</v>
      </c>
      <c r="E659" s="44">
        <f t="shared" si="382"/>
        <v>0</v>
      </c>
      <c r="F659" s="44">
        <f t="shared" si="382"/>
        <v>0</v>
      </c>
      <c r="G659" s="44">
        <f t="shared" si="382"/>
        <v>0</v>
      </c>
      <c r="H659" s="45">
        <f t="shared" si="382"/>
        <v>0</v>
      </c>
      <c r="I659" s="72">
        <f t="shared" si="371"/>
        <v>0</v>
      </c>
    </row>
    <row r="660" spans="1:11" s="3" customFormat="1" hidden="1" x14ac:dyDescent="0.2">
      <c r="A660" s="64" t="s">
        <v>46</v>
      </c>
      <c r="B660" s="65"/>
      <c r="C660" s="44"/>
      <c r="D660" s="44"/>
      <c r="E660" s="44"/>
      <c r="F660" s="44"/>
      <c r="G660" s="44"/>
      <c r="H660" s="45"/>
      <c r="I660" s="72">
        <f t="shared" si="371"/>
        <v>0</v>
      </c>
    </row>
    <row r="661" spans="1:11" s="3" customFormat="1" hidden="1" x14ac:dyDescent="0.2">
      <c r="A661" s="64" t="s">
        <v>47</v>
      </c>
      <c r="B661" s="65"/>
      <c r="C661" s="44">
        <f t="shared" ref="C661:H661" si="383">C663+C664+C665-C662</f>
        <v>0</v>
      </c>
      <c r="D661" s="44">
        <f t="shared" si="383"/>
        <v>0</v>
      </c>
      <c r="E661" s="44">
        <f t="shared" si="383"/>
        <v>0</v>
      </c>
      <c r="F661" s="44">
        <f t="shared" si="383"/>
        <v>0</v>
      </c>
      <c r="G661" s="44">
        <f t="shared" si="383"/>
        <v>0</v>
      </c>
      <c r="H661" s="45">
        <f t="shared" si="383"/>
        <v>0</v>
      </c>
      <c r="I661" s="72">
        <f t="shared" si="371"/>
        <v>0</v>
      </c>
    </row>
    <row r="662" spans="1:11" s="3" customFormat="1" hidden="1" x14ac:dyDescent="0.2">
      <c r="A662" s="64" t="s">
        <v>48</v>
      </c>
      <c r="B662" s="65"/>
      <c r="C662" s="44"/>
      <c r="D662" s="44"/>
      <c r="E662" s="44">
        <f>C662+D662</f>
        <v>0</v>
      </c>
      <c r="F662" s="44"/>
      <c r="G662" s="44"/>
      <c r="H662" s="45"/>
      <c r="I662" s="72">
        <f t="shared" si="371"/>
        <v>0</v>
      </c>
    </row>
    <row r="663" spans="1:11" s="3" customFormat="1" hidden="1" x14ac:dyDescent="0.2">
      <c r="A663" s="37" t="s">
        <v>49</v>
      </c>
      <c r="B663" s="139" t="s">
        <v>50</v>
      </c>
      <c r="C663" s="54"/>
      <c r="D663" s="54"/>
      <c r="E663" s="54">
        <f>C663+D663</f>
        <v>0</v>
      </c>
      <c r="F663" s="54"/>
      <c r="G663" s="54"/>
      <c r="H663" s="55"/>
      <c r="I663" s="72">
        <f t="shared" si="371"/>
        <v>0</v>
      </c>
      <c r="K663" s="3">
        <v>0.15</v>
      </c>
    </row>
    <row r="664" spans="1:11" s="3" customFormat="1" hidden="1" x14ac:dyDescent="0.2">
      <c r="A664" s="37" t="s">
        <v>51</v>
      </c>
      <c r="B664" s="139" t="s">
        <v>52</v>
      </c>
      <c r="C664" s="54"/>
      <c r="D664" s="54"/>
      <c r="E664" s="54">
        <f>C664+D664</f>
        <v>0</v>
      </c>
      <c r="F664" s="54"/>
      <c r="G664" s="54"/>
      <c r="H664" s="55"/>
      <c r="I664" s="72">
        <f t="shared" si="371"/>
        <v>0</v>
      </c>
      <c r="K664" s="3">
        <v>0.85</v>
      </c>
    </row>
    <row r="665" spans="1:11" s="3" customFormat="1" hidden="1" x14ac:dyDescent="0.2">
      <c r="A665" s="37" t="s">
        <v>53</v>
      </c>
      <c r="B665" s="140" t="s">
        <v>54</v>
      </c>
      <c r="C665" s="54"/>
      <c r="D665" s="54"/>
      <c r="E665" s="54">
        <f>C665+D665</f>
        <v>0</v>
      </c>
      <c r="F665" s="54"/>
      <c r="G665" s="54"/>
      <c r="H665" s="55"/>
      <c r="I665" s="72">
        <f t="shared" si="371"/>
        <v>0</v>
      </c>
    </row>
    <row r="666" spans="1:11" hidden="1" x14ac:dyDescent="0.2">
      <c r="A666" s="60" t="s">
        <v>55</v>
      </c>
      <c r="B666" s="61" t="s">
        <v>56</v>
      </c>
      <c r="C666" s="44">
        <f t="shared" ref="C666" si="384">SUM(C670,C671,C672)</f>
        <v>0</v>
      </c>
      <c r="D666" s="44">
        <f t="shared" ref="D666:H666" si="385">SUM(D670,D671,D672)</f>
        <v>0</v>
      </c>
      <c r="E666" s="44">
        <f t="shared" si="385"/>
        <v>0</v>
      </c>
      <c r="F666" s="44">
        <f t="shared" si="385"/>
        <v>0</v>
      </c>
      <c r="G666" s="44">
        <f t="shared" si="385"/>
        <v>0</v>
      </c>
      <c r="H666" s="45">
        <f t="shared" si="385"/>
        <v>0</v>
      </c>
      <c r="I666" s="13">
        <f t="shared" si="371"/>
        <v>0</v>
      </c>
    </row>
    <row r="667" spans="1:11" s="3" customFormat="1" hidden="1" x14ac:dyDescent="0.2">
      <c r="A667" s="66" t="s">
        <v>46</v>
      </c>
      <c r="B667" s="61"/>
      <c r="C667" s="44"/>
      <c r="D667" s="44"/>
      <c r="E667" s="44"/>
      <c r="F667" s="44"/>
      <c r="G667" s="44"/>
      <c r="H667" s="45"/>
      <c r="I667" s="72">
        <f t="shared" si="371"/>
        <v>0</v>
      </c>
    </row>
    <row r="668" spans="1:11" hidden="1" x14ac:dyDescent="0.2">
      <c r="A668" s="64" t="s">
        <v>47</v>
      </c>
      <c r="B668" s="65"/>
      <c r="C668" s="44">
        <f t="shared" ref="C668" si="386">C670+C671+C672-C669</f>
        <v>0</v>
      </c>
      <c r="D668" s="44">
        <f t="shared" ref="D668:H668" si="387">D670+D671+D672-D669</f>
        <v>0</v>
      </c>
      <c r="E668" s="44">
        <f t="shared" si="387"/>
        <v>0</v>
      </c>
      <c r="F668" s="44">
        <f t="shared" si="387"/>
        <v>0</v>
      </c>
      <c r="G668" s="44">
        <f t="shared" si="387"/>
        <v>0</v>
      </c>
      <c r="H668" s="45">
        <f t="shared" si="387"/>
        <v>0</v>
      </c>
      <c r="I668" s="13">
        <f t="shared" si="371"/>
        <v>0</v>
      </c>
    </row>
    <row r="669" spans="1:11" s="3" customFormat="1" hidden="1" x14ac:dyDescent="0.2">
      <c r="A669" s="64" t="s">
        <v>48</v>
      </c>
      <c r="B669" s="65"/>
      <c r="C669" s="44"/>
      <c r="D669" s="44"/>
      <c r="E669" s="44">
        <f>C669+D669</f>
        <v>0</v>
      </c>
      <c r="F669" s="44"/>
      <c r="G669" s="44"/>
      <c r="H669" s="45"/>
      <c r="I669" s="72">
        <f t="shared" si="371"/>
        <v>0</v>
      </c>
    </row>
    <row r="670" spans="1:11" hidden="1" x14ac:dyDescent="0.2">
      <c r="A670" s="37" t="s">
        <v>49</v>
      </c>
      <c r="B670" s="140" t="s">
        <v>57</v>
      </c>
      <c r="C670" s="39"/>
      <c r="D670" s="39"/>
      <c r="E670" s="39">
        <f>C670+D670</f>
        <v>0</v>
      </c>
      <c r="F670" s="39"/>
      <c r="G670" s="39"/>
      <c r="H670" s="40"/>
      <c r="I670" s="13">
        <f t="shared" si="371"/>
        <v>0</v>
      </c>
      <c r="K670" s="8">
        <v>0.15</v>
      </c>
    </row>
    <row r="671" spans="1:11" hidden="1" x14ac:dyDescent="0.2">
      <c r="A671" s="37" t="s">
        <v>51</v>
      </c>
      <c r="B671" s="140" t="s">
        <v>58</v>
      </c>
      <c r="C671" s="39"/>
      <c r="D671" s="39"/>
      <c r="E671" s="39">
        <f>C671+D671</f>
        <v>0</v>
      </c>
      <c r="F671" s="39"/>
      <c r="G671" s="39"/>
      <c r="H671" s="40"/>
      <c r="I671" s="13">
        <f t="shared" si="371"/>
        <v>0</v>
      </c>
      <c r="K671" s="8">
        <v>0.85</v>
      </c>
    </row>
    <row r="672" spans="1:11" s="3" customFormat="1" hidden="1" x14ac:dyDescent="0.2">
      <c r="A672" s="37" t="s">
        <v>53</v>
      </c>
      <c r="B672" s="140" t="s">
        <v>59</v>
      </c>
      <c r="C672" s="54"/>
      <c r="D672" s="54"/>
      <c r="E672" s="54">
        <f>C672+D672</f>
        <v>0</v>
      </c>
      <c r="F672" s="54"/>
      <c r="G672" s="54"/>
      <c r="H672" s="55"/>
      <c r="I672" s="72">
        <f t="shared" si="371"/>
        <v>0</v>
      </c>
    </row>
    <row r="673" spans="1:11" s="3" customFormat="1" hidden="1" x14ac:dyDescent="0.2">
      <c r="A673" s="60" t="s">
        <v>70</v>
      </c>
      <c r="B673" s="68" t="s">
        <v>60</v>
      </c>
      <c r="C673" s="44">
        <f t="shared" ref="C673:H673" si="388">SUM(C677,C678,C679)</f>
        <v>0</v>
      </c>
      <c r="D673" s="44">
        <f t="shared" si="388"/>
        <v>0</v>
      </c>
      <c r="E673" s="44">
        <f t="shared" si="388"/>
        <v>0</v>
      </c>
      <c r="F673" s="44">
        <f t="shared" si="388"/>
        <v>0</v>
      </c>
      <c r="G673" s="44">
        <f t="shared" si="388"/>
        <v>0</v>
      </c>
      <c r="H673" s="45">
        <f t="shared" si="388"/>
        <v>0</v>
      </c>
      <c r="I673" s="72">
        <f t="shared" si="371"/>
        <v>0</v>
      </c>
    </row>
    <row r="674" spans="1:11" s="3" customFormat="1" hidden="1" x14ac:dyDescent="0.2">
      <c r="A674" s="66" t="s">
        <v>46</v>
      </c>
      <c r="B674" s="68"/>
      <c r="C674" s="44"/>
      <c r="D674" s="44"/>
      <c r="E674" s="44"/>
      <c r="F674" s="44"/>
      <c r="G674" s="44"/>
      <c r="H674" s="45"/>
      <c r="I674" s="72">
        <f t="shared" si="371"/>
        <v>0</v>
      </c>
    </row>
    <row r="675" spans="1:11" s="3" customFormat="1" hidden="1" x14ac:dyDescent="0.2">
      <c r="A675" s="64" t="s">
        <v>47</v>
      </c>
      <c r="B675" s="65"/>
      <c r="C675" s="44">
        <f t="shared" ref="C675:H675" si="389">C677+C678+C679-C676</f>
        <v>0</v>
      </c>
      <c r="D675" s="44">
        <f t="shared" si="389"/>
        <v>0</v>
      </c>
      <c r="E675" s="44">
        <f t="shared" si="389"/>
        <v>0</v>
      </c>
      <c r="F675" s="44">
        <f t="shared" si="389"/>
        <v>0</v>
      </c>
      <c r="G675" s="44">
        <f t="shared" si="389"/>
        <v>0</v>
      </c>
      <c r="H675" s="45">
        <f t="shared" si="389"/>
        <v>0</v>
      </c>
      <c r="I675" s="72">
        <f t="shared" si="371"/>
        <v>0</v>
      </c>
    </row>
    <row r="676" spans="1:11" s="3" customFormat="1" hidden="1" x14ac:dyDescent="0.2">
      <c r="A676" s="64" t="s">
        <v>48</v>
      </c>
      <c r="B676" s="65"/>
      <c r="C676" s="44"/>
      <c r="D676" s="44"/>
      <c r="E676" s="44">
        <f>C676+D676</f>
        <v>0</v>
      </c>
      <c r="F676" s="44"/>
      <c r="G676" s="44"/>
      <c r="H676" s="45"/>
      <c r="I676" s="72">
        <f t="shared" si="371"/>
        <v>0</v>
      </c>
    </row>
    <row r="677" spans="1:11" s="3" customFormat="1" hidden="1" x14ac:dyDescent="0.2">
      <c r="A677" s="37" t="s">
        <v>49</v>
      </c>
      <c r="B677" s="140" t="s">
        <v>61</v>
      </c>
      <c r="C677" s="54"/>
      <c r="D677" s="54"/>
      <c r="E677" s="54">
        <f>C677+D677</f>
        <v>0</v>
      </c>
      <c r="F677" s="54"/>
      <c r="G677" s="54"/>
      <c r="H677" s="55"/>
      <c r="I677" s="72">
        <f t="shared" si="371"/>
        <v>0</v>
      </c>
      <c r="K677" s="3">
        <v>0.15</v>
      </c>
    </row>
    <row r="678" spans="1:11" s="3" customFormat="1" hidden="1" x14ac:dyDescent="0.2">
      <c r="A678" s="37" t="s">
        <v>51</v>
      </c>
      <c r="B678" s="140" t="s">
        <v>62</v>
      </c>
      <c r="C678" s="54"/>
      <c r="D678" s="54"/>
      <c r="E678" s="54">
        <f>C678+D678</f>
        <v>0</v>
      </c>
      <c r="F678" s="54"/>
      <c r="G678" s="54"/>
      <c r="H678" s="55"/>
      <c r="I678" s="72">
        <f t="shared" si="371"/>
        <v>0</v>
      </c>
      <c r="K678" s="3">
        <v>0.85</v>
      </c>
    </row>
    <row r="679" spans="1:11" s="3" customFormat="1" hidden="1" x14ac:dyDescent="0.2">
      <c r="A679" s="37" t="s">
        <v>53</v>
      </c>
      <c r="B679" s="140" t="s">
        <v>63</v>
      </c>
      <c r="C679" s="54"/>
      <c r="D679" s="54"/>
      <c r="E679" s="54">
        <f>C679+D679</f>
        <v>0</v>
      </c>
      <c r="F679" s="54"/>
      <c r="G679" s="54"/>
      <c r="H679" s="55"/>
      <c r="I679" s="72">
        <f t="shared" si="371"/>
        <v>0</v>
      </c>
    </row>
    <row r="680" spans="1:11" s="3" customFormat="1" hidden="1" x14ac:dyDescent="0.2">
      <c r="A680" s="69"/>
      <c r="B680" s="53"/>
      <c r="C680" s="54"/>
      <c r="D680" s="54"/>
      <c r="E680" s="54"/>
      <c r="F680" s="54"/>
      <c r="G680" s="54"/>
      <c r="H680" s="55"/>
      <c r="I680" s="72">
        <f t="shared" si="371"/>
        <v>0</v>
      </c>
    </row>
    <row r="681" spans="1:11" s="3" customFormat="1" hidden="1" x14ac:dyDescent="0.2">
      <c r="A681" s="46" t="s">
        <v>64</v>
      </c>
      <c r="B681" s="68" t="s">
        <v>65</v>
      </c>
      <c r="C681" s="44"/>
      <c r="D681" s="44"/>
      <c r="E681" s="44">
        <f>C681+D681</f>
        <v>0</v>
      </c>
      <c r="F681" s="44"/>
      <c r="G681" s="44"/>
      <c r="H681" s="45"/>
      <c r="I681" s="72">
        <f t="shared" si="371"/>
        <v>0</v>
      </c>
    </row>
    <row r="682" spans="1:11" s="3" customFormat="1" hidden="1" x14ac:dyDescent="0.2">
      <c r="A682" s="69"/>
      <c r="B682" s="53"/>
      <c r="C682" s="54"/>
      <c r="D682" s="54"/>
      <c r="E682" s="54"/>
      <c r="F682" s="54"/>
      <c r="G682" s="54"/>
      <c r="H682" s="55"/>
      <c r="I682" s="72">
        <f t="shared" si="371"/>
        <v>0</v>
      </c>
    </row>
    <row r="683" spans="1:11" s="3" customFormat="1" hidden="1" x14ac:dyDescent="0.2">
      <c r="A683" s="46" t="s">
        <v>66</v>
      </c>
      <c r="B683" s="68"/>
      <c r="C683" s="44">
        <f t="shared" ref="C683:H683" si="390">C636-C654</f>
        <v>0</v>
      </c>
      <c r="D683" s="44">
        <f t="shared" si="390"/>
        <v>0</v>
      </c>
      <c r="E683" s="44">
        <f t="shared" si="390"/>
        <v>0</v>
      </c>
      <c r="F683" s="44">
        <f t="shared" si="390"/>
        <v>0</v>
      </c>
      <c r="G683" s="44">
        <f t="shared" si="390"/>
        <v>0</v>
      </c>
      <c r="H683" s="45">
        <f t="shared" si="390"/>
        <v>0</v>
      </c>
      <c r="I683" s="72">
        <f t="shared" si="371"/>
        <v>0</v>
      </c>
    </row>
    <row r="684" spans="1:11" s="3" customFormat="1" hidden="1" x14ac:dyDescent="0.2">
      <c r="A684" s="52"/>
      <c r="B684" s="53"/>
      <c r="C684" s="54"/>
      <c r="D684" s="54"/>
      <c r="E684" s="54"/>
      <c r="F684" s="54"/>
      <c r="G684" s="54"/>
      <c r="H684" s="55"/>
      <c r="I684" s="72">
        <f t="shared" si="371"/>
        <v>0</v>
      </c>
    </row>
    <row r="685" spans="1:11" s="2" customFormat="1" x14ac:dyDescent="0.2">
      <c r="A685" s="56" t="s">
        <v>97</v>
      </c>
      <c r="B685" s="57" t="s">
        <v>98</v>
      </c>
      <c r="C685" s="58">
        <f t="shared" ref="C685" si="391">C715</f>
        <v>1759</v>
      </c>
      <c r="D685" s="58">
        <f t="shared" ref="D685:H685" si="392">D715</f>
        <v>0</v>
      </c>
      <c r="E685" s="58">
        <f t="shared" si="392"/>
        <v>1759</v>
      </c>
      <c r="F685" s="58">
        <f t="shared" si="392"/>
        <v>1412.5</v>
      </c>
      <c r="G685" s="58">
        <f t="shared" si="392"/>
        <v>8714.4</v>
      </c>
      <c r="H685" s="59">
        <f t="shared" si="392"/>
        <v>0</v>
      </c>
      <c r="I685" s="71">
        <f t="shared" si="371"/>
        <v>11885.9</v>
      </c>
    </row>
    <row r="686" spans="1:11" x14ac:dyDescent="0.2">
      <c r="A686" s="100" t="s">
        <v>69</v>
      </c>
      <c r="B686" s="101"/>
      <c r="C686" s="102">
        <f t="shared" ref="C686" si="393">SUM(C687,C690,C713)</f>
        <v>2059</v>
      </c>
      <c r="D686" s="102">
        <f t="shared" ref="D686:H686" si="394">SUM(D687,D690,D713)</f>
        <v>0</v>
      </c>
      <c r="E686" s="102">
        <f t="shared" si="394"/>
        <v>2059</v>
      </c>
      <c r="F686" s="102">
        <f t="shared" si="394"/>
        <v>2112.5</v>
      </c>
      <c r="G686" s="102">
        <f t="shared" si="394"/>
        <v>8714.4</v>
      </c>
      <c r="H686" s="103">
        <f t="shared" si="394"/>
        <v>0</v>
      </c>
      <c r="I686" s="13">
        <f t="shared" si="371"/>
        <v>12885.9</v>
      </c>
    </row>
    <row r="687" spans="1:11" hidden="1" x14ac:dyDescent="0.2">
      <c r="A687" s="60" t="s">
        <v>36</v>
      </c>
      <c r="B687" s="61">
        <v>20</v>
      </c>
      <c r="C687" s="44">
        <f t="shared" ref="C687:H687" si="395">SUM(C688)</f>
        <v>0</v>
      </c>
      <c r="D687" s="44">
        <f t="shared" si="395"/>
        <v>0</v>
      </c>
      <c r="E687" s="44">
        <f t="shared" si="395"/>
        <v>0</v>
      </c>
      <c r="F687" s="44">
        <f t="shared" si="395"/>
        <v>0</v>
      </c>
      <c r="G687" s="44">
        <f t="shared" si="395"/>
        <v>0</v>
      </c>
      <c r="H687" s="45">
        <f t="shared" si="395"/>
        <v>0</v>
      </c>
      <c r="I687" s="13">
        <f t="shared" si="371"/>
        <v>0</v>
      </c>
    </row>
    <row r="688" spans="1:11" hidden="1" x14ac:dyDescent="0.2">
      <c r="A688" s="48" t="s">
        <v>99</v>
      </c>
      <c r="B688" s="138" t="s">
        <v>38</v>
      </c>
      <c r="C688" s="39">
        <f t="shared" ref="C688:H688" si="396">C735+C784</f>
        <v>0</v>
      </c>
      <c r="D688" s="39">
        <f t="shared" si="396"/>
        <v>0</v>
      </c>
      <c r="E688" s="39">
        <f>C688+D688</f>
        <v>0</v>
      </c>
      <c r="F688" s="54">
        <f t="shared" si="396"/>
        <v>0</v>
      </c>
      <c r="G688" s="54">
        <f t="shared" si="396"/>
        <v>0</v>
      </c>
      <c r="H688" s="55">
        <f t="shared" si="396"/>
        <v>0</v>
      </c>
      <c r="I688" s="13">
        <f t="shared" si="371"/>
        <v>0</v>
      </c>
    </row>
    <row r="689" spans="1:13" s="3" customFormat="1" hidden="1" x14ac:dyDescent="0.2">
      <c r="A689" s="48"/>
      <c r="B689" s="49"/>
      <c r="C689" s="54"/>
      <c r="D689" s="54"/>
      <c r="E689" s="54"/>
      <c r="F689" s="54"/>
      <c r="G689" s="54"/>
      <c r="H689" s="55"/>
      <c r="I689" s="72">
        <f t="shared" si="371"/>
        <v>0</v>
      </c>
    </row>
    <row r="690" spans="1:13" ht="25.5" x14ac:dyDescent="0.2">
      <c r="A690" s="60" t="s">
        <v>115</v>
      </c>
      <c r="B690" s="62">
        <v>58</v>
      </c>
      <c r="C690" s="44">
        <f t="shared" ref="C690" si="397">SUM(C691,C698,C705)</f>
        <v>2059</v>
      </c>
      <c r="D690" s="44">
        <f t="shared" ref="D690:H690" si="398">SUM(D691,D698,D705)</f>
        <v>0</v>
      </c>
      <c r="E690" s="44">
        <f t="shared" si="398"/>
        <v>2059</v>
      </c>
      <c r="F690" s="44">
        <f t="shared" si="398"/>
        <v>2112.5</v>
      </c>
      <c r="G690" s="44">
        <f t="shared" si="398"/>
        <v>8714.4</v>
      </c>
      <c r="H690" s="45">
        <f t="shared" si="398"/>
        <v>0</v>
      </c>
      <c r="I690" s="13">
        <f t="shared" si="371"/>
        <v>12885.9</v>
      </c>
    </row>
    <row r="691" spans="1:13" x14ac:dyDescent="0.2">
      <c r="A691" s="60" t="s">
        <v>44</v>
      </c>
      <c r="B691" s="63" t="s">
        <v>45</v>
      </c>
      <c r="C691" s="44">
        <f t="shared" ref="C691" si="399">SUM(C695,C696,C697)</f>
        <v>1759</v>
      </c>
      <c r="D691" s="44">
        <f t="shared" ref="D691:H691" si="400">SUM(D695,D696,D697)</f>
        <v>0</v>
      </c>
      <c r="E691" s="44">
        <f t="shared" si="400"/>
        <v>1759</v>
      </c>
      <c r="F691" s="44">
        <f t="shared" si="400"/>
        <v>1412.5</v>
      </c>
      <c r="G691" s="44">
        <f t="shared" si="400"/>
        <v>8714.4</v>
      </c>
      <c r="H691" s="45">
        <f t="shared" si="400"/>
        <v>0</v>
      </c>
      <c r="I691" s="13">
        <f t="shared" si="371"/>
        <v>11885.9</v>
      </c>
    </row>
    <row r="692" spans="1:13" s="3" customFormat="1" hidden="1" x14ac:dyDescent="0.2">
      <c r="A692" s="64" t="s">
        <v>46</v>
      </c>
      <c r="B692" s="65"/>
      <c r="C692" s="44"/>
      <c r="D692" s="44"/>
      <c r="E692" s="44"/>
      <c r="F692" s="44"/>
      <c r="G692" s="44"/>
      <c r="H692" s="45"/>
      <c r="I692" s="72">
        <f t="shared" si="371"/>
        <v>0</v>
      </c>
    </row>
    <row r="693" spans="1:13" x14ac:dyDescent="0.2">
      <c r="A693" s="64" t="s">
        <v>47</v>
      </c>
      <c r="B693" s="65"/>
      <c r="C693" s="44">
        <f t="shared" ref="C693" si="401">C695+C696+C697-C694</f>
        <v>150</v>
      </c>
      <c r="D693" s="44">
        <f t="shared" ref="D693:H693" si="402">D695+D696+D697-D694</f>
        <v>0</v>
      </c>
      <c r="E693" s="44">
        <f t="shared" si="402"/>
        <v>150</v>
      </c>
      <c r="F693" s="44">
        <f t="shared" si="402"/>
        <v>0</v>
      </c>
      <c r="G693" s="44">
        <f t="shared" si="402"/>
        <v>1417.5</v>
      </c>
      <c r="H693" s="45">
        <f t="shared" si="402"/>
        <v>0</v>
      </c>
      <c r="I693" s="13">
        <f t="shared" si="371"/>
        <v>1567.5</v>
      </c>
    </row>
    <row r="694" spans="1:13" x14ac:dyDescent="0.2">
      <c r="A694" s="64" t="s">
        <v>48</v>
      </c>
      <c r="B694" s="65"/>
      <c r="C694" s="44">
        <f>C741+C790</f>
        <v>1609</v>
      </c>
      <c r="D694" s="44">
        <f t="shared" ref="D694:H694" si="403">D741+D790</f>
        <v>0</v>
      </c>
      <c r="E694" s="44">
        <f t="shared" si="403"/>
        <v>1609</v>
      </c>
      <c r="F694" s="44">
        <f t="shared" si="403"/>
        <v>1412.5</v>
      </c>
      <c r="G694" s="44">
        <f t="shared" si="403"/>
        <v>7296.9</v>
      </c>
      <c r="H694" s="45">
        <f t="shared" si="403"/>
        <v>0</v>
      </c>
      <c r="I694" s="13">
        <f t="shared" si="371"/>
        <v>10318.4</v>
      </c>
      <c r="K694" s="13">
        <f>E694++E708</f>
        <v>1709</v>
      </c>
      <c r="L694" s="13">
        <f>F694++F708</f>
        <v>1933.5</v>
      </c>
      <c r="M694" s="13">
        <f>G694++G708</f>
        <v>7296.9</v>
      </c>
    </row>
    <row r="695" spans="1:13" x14ac:dyDescent="0.2">
      <c r="A695" s="37" t="s">
        <v>49</v>
      </c>
      <c r="B695" s="139" t="s">
        <v>50</v>
      </c>
      <c r="C695" s="39">
        <f t="shared" ref="C695:C697" si="404">C742+C791</f>
        <v>351.8</v>
      </c>
      <c r="D695" s="39">
        <f t="shared" ref="D695:D697" si="405">D742+D791</f>
        <v>0</v>
      </c>
      <c r="E695" s="39">
        <f>C695+D695</f>
        <v>351.8</v>
      </c>
      <c r="F695" s="54">
        <f t="shared" ref="F695:H695" si="406">F742+F791</f>
        <v>282.5</v>
      </c>
      <c r="G695" s="54">
        <f t="shared" si="406"/>
        <v>1742.9</v>
      </c>
      <c r="H695" s="55">
        <f t="shared" si="406"/>
        <v>0</v>
      </c>
      <c r="I695" s="13">
        <f t="shared" si="371"/>
        <v>2377.1999999999998</v>
      </c>
    </row>
    <row r="696" spans="1:13" x14ac:dyDescent="0.2">
      <c r="A696" s="37" t="s">
        <v>51</v>
      </c>
      <c r="B696" s="139" t="s">
        <v>52</v>
      </c>
      <c r="C696" s="39">
        <f t="shared" si="404"/>
        <v>1407.2</v>
      </c>
      <c r="D696" s="39">
        <f t="shared" si="405"/>
        <v>0</v>
      </c>
      <c r="E696" s="39">
        <f>C696+D696</f>
        <v>1407.2</v>
      </c>
      <c r="F696" s="54">
        <f t="shared" ref="F696:H696" si="407">F743+F792</f>
        <v>1130</v>
      </c>
      <c r="G696" s="54">
        <f t="shared" si="407"/>
        <v>6971.5</v>
      </c>
      <c r="H696" s="55">
        <f t="shared" si="407"/>
        <v>0</v>
      </c>
      <c r="I696" s="13">
        <f t="shared" si="371"/>
        <v>9508.7000000000007</v>
      </c>
    </row>
    <row r="697" spans="1:13" hidden="1" x14ac:dyDescent="0.2">
      <c r="A697" s="37" t="s">
        <v>53</v>
      </c>
      <c r="B697" s="140" t="s">
        <v>54</v>
      </c>
      <c r="C697" s="39">
        <f t="shared" si="404"/>
        <v>0</v>
      </c>
      <c r="D697" s="39">
        <f t="shared" si="405"/>
        <v>0</v>
      </c>
      <c r="E697" s="39">
        <f>C697+D697</f>
        <v>0</v>
      </c>
      <c r="F697" s="54">
        <f t="shared" ref="F697:H697" si="408">F744+F793</f>
        <v>0</v>
      </c>
      <c r="G697" s="54">
        <f t="shared" si="408"/>
        <v>0</v>
      </c>
      <c r="H697" s="55">
        <f t="shared" si="408"/>
        <v>0</v>
      </c>
      <c r="I697" s="13">
        <f t="shared" si="371"/>
        <v>0</v>
      </c>
    </row>
    <row r="698" spans="1:13" s="3" customFormat="1" hidden="1" x14ac:dyDescent="0.2">
      <c r="A698" s="60" t="s">
        <v>55</v>
      </c>
      <c r="B698" s="61" t="s">
        <v>56</v>
      </c>
      <c r="C698" s="44">
        <f t="shared" ref="C698:H698" si="409">SUM(C702,C703,C704)</f>
        <v>0</v>
      </c>
      <c r="D698" s="44">
        <f t="shared" si="409"/>
        <v>0</v>
      </c>
      <c r="E698" s="44">
        <f t="shared" si="409"/>
        <v>0</v>
      </c>
      <c r="F698" s="44">
        <f t="shared" si="409"/>
        <v>0</v>
      </c>
      <c r="G698" s="44">
        <f t="shared" si="409"/>
        <v>0</v>
      </c>
      <c r="H698" s="45">
        <f t="shared" si="409"/>
        <v>0</v>
      </c>
      <c r="I698" s="72">
        <f t="shared" si="371"/>
        <v>0</v>
      </c>
    </row>
    <row r="699" spans="1:13" s="3" customFormat="1" hidden="1" x14ac:dyDescent="0.2">
      <c r="A699" s="66" t="s">
        <v>46</v>
      </c>
      <c r="B699" s="61"/>
      <c r="C699" s="44"/>
      <c r="D699" s="44"/>
      <c r="E699" s="44"/>
      <c r="F699" s="44"/>
      <c r="G699" s="44"/>
      <c r="H699" s="45"/>
      <c r="I699" s="72">
        <f t="shared" si="371"/>
        <v>0</v>
      </c>
    </row>
    <row r="700" spans="1:13" s="3" customFormat="1" hidden="1" x14ac:dyDescent="0.2">
      <c r="A700" s="64" t="s">
        <v>47</v>
      </c>
      <c r="B700" s="65"/>
      <c r="C700" s="44">
        <f t="shared" ref="C700:H700" si="410">C702+C703+C704-C701</f>
        <v>0</v>
      </c>
      <c r="D700" s="44">
        <f t="shared" si="410"/>
        <v>0</v>
      </c>
      <c r="E700" s="44">
        <f t="shared" si="410"/>
        <v>0</v>
      </c>
      <c r="F700" s="44">
        <f t="shared" si="410"/>
        <v>0</v>
      </c>
      <c r="G700" s="44">
        <f t="shared" si="410"/>
        <v>0</v>
      </c>
      <c r="H700" s="45">
        <f t="shared" si="410"/>
        <v>0</v>
      </c>
      <c r="I700" s="72">
        <f t="shared" si="371"/>
        <v>0</v>
      </c>
    </row>
    <row r="701" spans="1:13" s="3" customFormat="1" hidden="1" x14ac:dyDescent="0.2">
      <c r="A701" s="64" t="s">
        <v>48</v>
      </c>
      <c r="B701" s="65"/>
      <c r="C701" s="44">
        <f t="shared" ref="C701:H701" si="411">C748+C797</f>
        <v>0</v>
      </c>
      <c r="D701" s="44">
        <f t="shared" si="411"/>
        <v>0</v>
      </c>
      <c r="E701" s="44">
        <f t="shared" si="411"/>
        <v>0</v>
      </c>
      <c r="F701" s="44">
        <f t="shared" si="411"/>
        <v>0</v>
      </c>
      <c r="G701" s="44">
        <f t="shared" si="411"/>
        <v>0</v>
      </c>
      <c r="H701" s="45">
        <f t="shared" si="411"/>
        <v>0</v>
      </c>
      <c r="I701" s="72">
        <f t="shared" si="371"/>
        <v>0</v>
      </c>
    </row>
    <row r="702" spans="1:13" s="3" customFormat="1" hidden="1" x14ac:dyDescent="0.2">
      <c r="A702" s="37" t="s">
        <v>49</v>
      </c>
      <c r="B702" s="140" t="s">
        <v>57</v>
      </c>
      <c r="C702" s="54">
        <f t="shared" ref="C702:C704" si="412">C749+C798</f>
        <v>0</v>
      </c>
      <c r="D702" s="54">
        <f>D749</f>
        <v>0</v>
      </c>
      <c r="E702" s="54">
        <f>C702+D702</f>
        <v>0</v>
      </c>
      <c r="F702" s="54">
        <f t="shared" ref="F702:H702" si="413">F749+F798</f>
        <v>0</v>
      </c>
      <c r="G702" s="54">
        <f t="shared" si="413"/>
        <v>0</v>
      </c>
      <c r="H702" s="55">
        <f t="shared" si="413"/>
        <v>0</v>
      </c>
      <c r="I702" s="72">
        <f t="shared" si="371"/>
        <v>0</v>
      </c>
    </row>
    <row r="703" spans="1:13" s="3" customFormat="1" hidden="1" x14ac:dyDescent="0.2">
      <c r="A703" s="37" t="s">
        <v>51</v>
      </c>
      <c r="B703" s="140" t="s">
        <v>58</v>
      </c>
      <c r="C703" s="54">
        <f t="shared" si="412"/>
        <v>0</v>
      </c>
      <c r="D703" s="54">
        <f>D750</f>
        <v>0</v>
      </c>
      <c r="E703" s="54">
        <f>C703+D703</f>
        <v>0</v>
      </c>
      <c r="F703" s="54">
        <f t="shared" ref="F703:H703" si="414">F750+F799</f>
        <v>0</v>
      </c>
      <c r="G703" s="54">
        <f t="shared" si="414"/>
        <v>0</v>
      </c>
      <c r="H703" s="55">
        <f t="shared" si="414"/>
        <v>0</v>
      </c>
      <c r="I703" s="72">
        <f t="shared" ref="I703:I766" si="415">SUM(E703:H703)</f>
        <v>0</v>
      </c>
    </row>
    <row r="704" spans="1:13" s="3" customFormat="1" hidden="1" x14ac:dyDescent="0.2">
      <c r="A704" s="37" t="s">
        <v>53</v>
      </c>
      <c r="B704" s="140" t="s">
        <v>59</v>
      </c>
      <c r="C704" s="54">
        <f t="shared" si="412"/>
        <v>0</v>
      </c>
      <c r="D704" s="54">
        <f>D751</f>
        <v>0</v>
      </c>
      <c r="E704" s="54">
        <f>C704+D704</f>
        <v>0</v>
      </c>
      <c r="F704" s="54">
        <f t="shared" ref="F704:H704" si="416">F751+F800</f>
        <v>0</v>
      </c>
      <c r="G704" s="54">
        <f t="shared" si="416"/>
        <v>0</v>
      </c>
      <c r="H704" s="55">
        <f t="shared" si="416"/>
        <v>0</v>
      </c>
      <c r="I704" s="72">
        <f t="shared" si="415"/>
        <v>0</v>
      </c>
    </row>
    <row r="705" spans="1:9" s="3" customFormat="1" ht="25.5" x14ac:dyDescent="0.2">
      <c r="A705" s="60" t="s">
        <v>30</v>
      </c>
      <c r="B705" s="68" t="s">
        <v>60</v>
      </c>
      <c r="C705" s="44">
        <f t="shared" ref="C705:H705" si="417">SUM(C709,C710,C711)</f>
        <v>300</v>
      </c>
      <c r="D705" s="44">
        <f t="shared" si="417"/>
        <v>0</v>
      </c>
      <c r="E705" s="44">
        <f t="shared" si="417"/>
        <v>300</v>
      </c>
      <c r="F705" s="44">
        <f t="shared" si="417"/>
        <v>700</v>
      </c>
      <c r="G705" s="44">
        <f t="shared" si="417"/>
        <v>0</v>
      </c>
      <c r="H705" s="45">
        <f t="shared" si="417"/>
        <v>0</v>
      </c>
      <c r="I705" s="72">
        <f t="shared" si="415"/>
        <v>1000</v>
      </c>
    </row>
    <row r="706" spans="1:9" s="3" customFormat="1" hidden="1" x14ac:dyDescent="0.2">
      <c r="A706" s="66" t="s">
        <v>46</v>
      </c>
      <c r="B706" s="68"/>
      <c r="C706" s="44"/>
      <c r="D706" s="44"/>
      <c r="E706" s="44"/>
      <c r="F706" s="44"/>
      <c r="G706" s="44"/>
      <c r="H706" s="45"/>
      <c r="I706" s="72">
        <f t="shared" si="415"/>
        <v>0</v>
      </c>
    </row>
    <row r="707" spans="1:9" s="3" customFormat="1" x14ac:dyDescent="0.2">
      <c r="A707" s="64" t="s">
        <v>47</v>
      </c>
      <c r="B707" s="65"/>
      <c r="C707" s="44">
        <f t="shared" ref="C707:H707" si="418">C709+C710+C711-C708</f>
        <v>200</v>
      </c>
      <c r="D707" s="44">
        <f t="shared" si="418"/>
        <v>0</v>
      </c>
      <c r="E707" s="44">
        <f t="shared" si="418"/>
        <v>200</v>
      </c>
      <c r="F707" s="44">
        <f t="shared" si="418"/>
        <v>179</v>
      </c>
      <c r="G707" s="44">
        <f t="shared" si="418"/>
        <v>0</v>
      </c>
      <c r="H707" s="45">
        <f t="shared" si="418"/>
        <v>0</v>
      </c>
      <c r="I707" s="72">
        <f t="shared" si="415"/>
        <v>379</v>
      </c>
    </row>
    <row r="708" spans="1:9" s="3" customFormat="1" x14ac:dyDescent="0.2">
      <c r="A708" s="64" t="s">
        <v>48</v>
      </c>
      <c r="B708" s="65"/>
      <c r="C708" s="44">
        <f t="shared" ref="C708:H708" si="419">C755+C804</f>
        <v>100</v>
      </c>
      <c r="D708" s="44">
        <f t="shared" si="419"/>
        <v>0</v>
      </c>
      <c r="E708" s="44">
        <f t="shared" si="419"/>
        <v>100</v>
      </c>
      <c r="F708" s="44">
        <f t="shared" si="419"/>
        <v>521</v>
      </c>
      <c r="G708" s="44">
        <f t="shared" si="419"/>
        <v>0</v>
      </c>
      <c r="H708" s="45">
        <f t="shared" si="419"/>
        <v>0</v>
      </c>
      <c r="I708" s="72">
        <f t="shared" si="415"/>
        <v>621</v>
      </c>
    </row>
    <row r="709" spans="1:9" s="3" customFormat="1" x14ac:dyDescent="0.2">
      <c r="A709" s="37" t="s">
        <v>49</v>
      </c>
      <c r="B709" s="140" t="s">
        <v>61</v>
      </c>
      <c r="C709" s="54">
        <f t="shared" ref="C709:C711" si="420">C756+C805</f>
        <v>30</v>
      </c>
      <c r="D709" s="54">
        <f t="shared" ref="D709:D711" si="421">D756+D805</f>
        <v>0</v>
      </c>
      <c r="E709" s="54">
        <f>C709+D709</f>
        <v>30</v>
      </c>
      <c r="F709" s="54">
        <f t="shared" ref="F709:H709" si="422">F756+F805</f>
        <v>70</v>
      </c>
      <c r="G709" s="54">
        <f t="shared" si="422"/>
        <v>0</v>
      </c>
      <c r="H709" s="55">
        <f t="shared" si="422"/>
        <v>0</v>
      </c>
      <c r="I709" s="72">
        <f t="shared" si="415"/>
        <v>100</v>
      </c>
    </row>
    <row r="710" spans="1:9" s="3" customFormat="1" x14ac:dyDescent="0.2">
      <c r="A710" s="37" t="s">
        <v>51</v>
      </c>
      <c r="B710" s="140" t="s">
        <v>62</v>
      </c>
      <c r="C710" s="54">
        <f t="shared" si="420"/>
        <v>270</v>
      </c>
      <c r="D710" s="54">
        <f t="shared" si="421"/>
        <v>0</v>
      </c>
      <c r="E710" s="54">
        <f>C710+D710</f>
        <v>270</v>
      </c>
      <c r="F710" s="54">
        <f t="shared" ref="F710:H710" si="423">F757+F806</f>
        <v>630</v>
      </c>
      <c r="G710" s="54">
        <f t="shared" si="423"/>
        <v>0</v>
      </c>
      <c r="H710" s="55">
        <f t="shared" si="423"/>
        <v>0</v>
      </c>
      <c r="I710" s="72">
        <f t="shared" si="415"/>
        <v>900</v>
      </c>
    </row>
    <row r="711" spans="1:9" s="3" customFormat="1" hidden="1" x14ac:dyDescent="0.2">
      <c r="A711" s="37" t="s">
        <v>53</v>
      </c>
      <c r="B711" s="140" t="s">
        <v>63</v>
      </c>
      <c r="C711" s="54">
        <f t="shared" si="420"/>
        <v>0</v>
      </c>
      <c r="D711" s="54">
        <f t="shared" si="421"/>
        <v>0</v>
      </c>
      <c r="E711" s="54">
        <f>C711+D711</f>
        <v>0</v>
      </c>
      <c r="F711" s="54">
        <f t="shared" ref="F711:H711" si="424">F758+F807</f>
        <v>0</v>
      </c>
      <c r="G711" s="54">
        <f t="shared" si="424"/>
        <v>0</v>
      </c>
      <c r="H711" s="55">
        <f t="shared" si="424"/>
        <v>0</v>
      </c>
      <c r="I711" s="72">
        <f t="shared" si="415"/>
        <v>0</v>
      </c>
    </row>
    <row r="712" spans="1:9" s="3" customFormat="1" hidden="1" x14ac:dyDescent="0.2">
      <c r="A712" s="69"/>
      <c r="B712" s="53"/>
      <c r="C712" s="54"/>
      <c r="D712" s="54"/>
      <c r="E712" s="54"/>
      <c r="F712" s="54"/>
      <c r="G712" s="54"/>
      <c r="H712" s="55"/>
      <c r="I712" s="72">
        <f t="shared" si="415"/>
        <v>0</v>
      </c>
    </row>
    <row r="713" spans="1:9" s="3" customFormat="1" hidden="1" x14ac:dyDescent="0.2">
      <c r="A713" s="46" t="s">
        <v>64</v>
      </c>
      <c r="B713" s="68" t="s">
        <v>65</v>
      </c>
      <c r="C713" s="44">
        <f t="shared" ref="C713:H713" si="425">C760+C809</f>
        <v>0</v>
      </c>
      <c r="D713" s="44">
        <f t="shared" si="425"/>
        <v>0</v>
      </c>
      <c r="E713" s="44">
        <f>C713+D713</f>
        <v>0</v>
      </c>
      <c r="F713" s="44">
        <f t="shared" si="425"/>
        <v>0</v>
      </c>
      <c r="G713" s="44">
        <f t="shared" si="425"/>
        <v>0</v>
      </c>
      <c r="H713" s="45">
        <f t="shared" si="425"/>
        <v>0</v>
      </c>
      <c r="I713" s="72">
        <f t="shared" si="415"/>
        <v>0</v>
      </c>
    </row>
    <row r="714" spans="1:9" s="3" customFormat="1" hidden="1" x14ac:dyDescent="0.2">
      <c r="A714" s="52"/>
      <c r="B714" s="53"/>
      <c r="C714" s="54"/>
      <c r="D714" s="54"/>
      <c r="E714" s="54"/>
      <c r="F714" s="54"/>
      <c r="G714" s="54"/>
      <c r="H714" s="55"/>
      <c r="I714" s="72">
        <f t="shared" si="415"/>
        <v>0</v>
      </c>
    </row>
    <row r="715" spans="1:9" s="2" customFormat="1" x14ac:dyDescent="0.2">
      <c r="A715" s="104" t="s">
        <v>100</v>
      </c>
      <c r="B715" s="105"/>
      <c r="C715" s="106">
        <f t="shared" ref="C715:H715" si="426">C716</f>
        <v>1759</v>
      </c>
      <c r="D715" s="106">
        <f t="shared" si="426"/>
        <v>0</v>
      </c>
      <c r="E715" s="106">
        <f t="shared" si="426"/>
        <v>1759</v>
      </c>
      <c r="F715" s="106">
        <f t="shared" si="426"/>
        <v>1412.5</v>
      </c>
      <c r="G715" s="106">
        <f t="shared" si="426"/>
        <v>8714.4</v>
      </c>
      <c r="H715" s="107">
        <f t="shared" si="426"/>
        <v>0</v>
      </c>
      <c r="I715" s="71">
        <f t="shared" si="415"/>
        <v>11885.9</v>
      </c>
    </row>
    <row r="716" spans="1:9" s="6" customFormat="1" x14ac:dyDescent="0.2">
      <c r="A716" s="108" t="s">
        <v>72</v>
      </c>
      <c r="B716" s="109"/>
      <c r="C716" s="110">
        <f t="shared" ref="C716" si="427">SUM(C717,C718,C719,C720)</f>
        <v>1759</v>
      </c>
      <c r="D716" s="110">
        <f t="shared" ref="D716:H716" si="428">SUM(D717,D718,D719,D720)</f>
        <v>0</v>
      </c>
      <c r="E716" s="110">
        <f t="shared" si="428"/>
        <v>1759</v>
      </c>
      <c r="F716" s="110">
        <f t="shared" si="428"/>
        <v>1412.5</v>
      </c>
      <c r="G716" s="110">
        <f t="shared" si="428"/>
        <v>8714.4</v>
      </c>
      <c r="H716" s="111">
        <f t="shared" si="428"/>
        <v>0</v>
      </c>
      <c r="I716" s="112">
        <f t="shared" si="415"/>
        <v>11885.9</v>
      </c>
    </row>
    <row r="717" spans="1:9" x14ac:dyDescent="0.2">
      <c r="A717" s="37" t="s">
        <v>13</v>
      </c>
      <c r="B717" s="38"/>
      <c r="C717" s="39">
        <v>240</v>
      </c>
      <c r="D717" s="39"/>
      <c r="E717" s="39">
        <f>SUM(C717,D717)</f>
        <v>240</v>
      </c>
      <c r="F717" s="39">
        <f>ROUND(1412.5*0.02,1)</f>
        <v>28.3</v>
      </c>
      <c r="G717" s="39">
        <f>ROUND((8714.4)*0.02,1)</f>
        <v>174.3</v>
      </c>
      <c r="H717" s="40"/>
      <c r="I717" s="13">
        <f t="shared" si="415"/>
        <v>442.6</v>
      </c>
    </row>
    <row r="718" spans="1:9" s="3" customFormat="1" hidden="1" x14ac:dyDescent="0.2">
      <c r="A718" s="37" t="s">
        <v>14</v>
      </c>
      <c r="B718" s="41"/>
      <c r="C718" s="54"/>
      <c r="D718" s="54"/>
      <c r="E718" s="54">
        <f>SUM(C718,D718)</f>
        <v>0</v>
      </c>
      <c r="F718" s="54"/>
      <c r="G718" s="54"/>
      <c r="H718" s="55"/>
      <c r="I718" s="72">
        <f t="shared" si="415"/>
        <v>0</v>
      </c>
    </row>
    <row r="719" spans="1:9" s="3" customFormat="1" ht="38.25" x14ac:dyDescent="0.2">
      <c r="A719" s="37" t="s">
        <v>15</v>
      </c>
      <c r="B719" s="38">
        <v>42029303</v>
      </c>
      <c r="C719" s="54">
        <v>1519</v>
      </c>
      <c r="D719" s="54"/>
      <c r="E719" s="54">
        <f>SUM(C719,D719)</f>
        <v>1519</v>
      </c>
      <c r="F719" s="39">
        <f>ROUND(1412.5*0.18,1)-0.1</f>
        <v>254.2</v>
      </c>
      <c r="G719" s="39">
        <f>ROUND((8714.4)*0.18,1)</f>
        <v>1568.6</v>
      </c>
      <c r="H719" s="55"/>
      <c r="I719" s="72">
        <f t="shared" si="415"/>
        <v>3341.8</v>
      </c>
    </row>
    <row r="720" spans="1:9" ht="25.5" x14ac:dyDescent="0.2">
      <c r="A720" s="42" t="s">
        <v>16</v>
      </c>
      <c r="B720" s="43" t="s">
        <v>116</v>
      </c>
      <c r="C720" s="44">
        <f t="shared" ref="C720" si="429">SUM(C721,C725,C729)</f>
        <v>0</v>
      </c>
      <c r="D720" s="44">
        <f t="shared" ref="D720:H720" si="430">SUM(D721,D725,D729)</f>
        <v>0</v>
      </c>
      <c r="E720" s="44">
        <f t="shared" si="430"/>
        <v>0</v>
      </c>
      <c r="F720" s="44">
        <f t="shared" si="430"/>
        <v>1130</v>
      </c>
      <c r="G720" s="44">
        <f t="shared" si="430"/>
        <v>6971.5</v>
      </c>
      <c r="H720" s="45">
        <f t="shared" si="430"/>
        <v>0</v>
      </c>
      <c r="I720" s="13">
        <f t="shared" si="415"/>
        <v>8101.5</v>
      </c>
    </row>
    <row r="721" spans="1:9" x14ac:dyDescent="0.2">
      <c r="A721" s="46" t="s">
        <v>18</v>
      </c>
      <c r="B721" s="47" t="s">
        <v>17</v>
      </c>
      <c r="C721" s="44">
        <f t="shared" ref="C721" si="431">SUM(C722:C724)</f>
        <v>0</v>
      </c>
      <c r="D721" s="44">
        <f t="shared" ref="D721:H721" si="432">SUM(D722:D724)</f>
        <v>0</v>
      </c>
      <c r="E721" s="44">
        <f t="shared" si="432"/>
        <v>0</v>
      </c>
      <c r="F721" s="44">
        <f t="shared" si="432"/>
        <v>1130</v>
      </c>
      <c r="G721" s="44">
        <f t="shared" si="432"/>
        <v>6971.5</v>
      </c>
      <c r="H721" s="45">
        <f t="shared" si="432"/>
        <v>0</v>
      </c>
      <c r="I721" s="13">
        <f t="shared" si="415"/>
        <v>8101.5</v>
      </c>
    </row>
    <row r="722" spans="1:9" x14ac:dyDescent="0.2">
      <c r="A722" s="48" t="s">
        <v>20</v>
      </c>
      <c r="B722" s="49" t="s">
        <v>19</v>
      </c>
      <c r="C722" s="39"/>
      <c r="D722" s="39"/>
      <c r="E722" s="39">
        <f>SUM(C722,D722)</f>
        <v>0</v>
      </c>
      <c r="F722" s="39">
        <f>ROUND(1412.5*0.8,1)</f>
        <v>1130</v>
      </c>
      <c r="G722" s="39">
        <f>ROUND((8714.4)*0.8,1)</f>
        <v>6971.5</v>
      </c>
      <c r="H722" s="40"/>
      <c r="I722" s="13">
        <f t="shared" si="415"/>
        <v>8101.5</v>
      </c>
    </row>
    <row r="723" spans="1:9" s="3" customFormat="1" hidden="1" x14ac:dyDescent="0.2">
      <c r="A723" s="48" t="s">
        <v>21</v>
      </c>
      <c r="B723" s="50" t="s">
        <v>22</v>
      </c>
      <c r="C723" s="54"/>
      <c r="D723" s="54"/>
      <c r="E723" s="54">
        <f>SUM(C723,D723)</f>
        <v>0</v>
      </c>
      <c r="F723" s="54"/>
      <c r="G723" s="54"/>
      <c r="H723" s="55"/>
      <c r="I723" s="72">
        <f t="shared" si="415"/>
        <v>0</v>
      </c>
    </row>
    <row r="724" spans="1:9" s="3" customFormat="1" hidden="1" x14ac:dyDescent="0.2">
      <c r="A724" s="48" t="s">
        <v>23</v>
      </c>
      <c r="B724" s="50" t="s">
        <v>24</v>
      </c>
      <c r="C724" s="54"/>
      <c r="D724" s="54"/>
      <c r="E724" s="54">
        <f>SUM(C724,D724)</f>
        <v>0</v>
      </c>
      <c r="F724" s="54"/>
      <c r="G724" s="54"/>
      <c r="H724" s="55"/>
      <c r="I724" s="72">
        <f t="shared" si="415"/>
        <v>0</v>
      </c>
    </row>
    <row r="725" spans="1:9" s="3" customFormat="1" hidden="1" x14ac:dyDescent="0.2">
      <c r="A725" s="46" t="s">
        <v>25</v>
      </c>
      <c r="B725" s="51" t="s">
        <v>26</v>
      </c>
      <c r="C725" s="44">
        <f t="shared" ref="C725:H725" si="433">SUM(C726:C728)</f>
        <v>0</v>
      </c>
      <c r="D725" s="44">
        <f t="shared" si="433"/>
        <v>0</v>
      </c>
      <c r="E725" s="44">
        <f t="shared" si="433"/>
        <v>0</v>
      </c>
      <c r="F725" s="44">
        <f t="shared" si="433"/>
        <v>0</v>
      </c>
      <c r="G725" s="44">
        <f t="shared" si="433"/>
        <v>0</v>
      </c>
      <c r="H725" s="45">
        <f t="shared" si="433"/>
        <v>0</v>
      </c>
      <c r="I725" s="72">
        <f t="shared" si="415"/>
        <v>0</v>
      </c>
    </row>
    <row r="726" spans="1:9" s="3" customFormat="1" hidden="1" x14ac:dyDescent="0.2">
      <c r="A726" s="48" t="s">
        <v>20</v>
      </c>
      <c r="B726" s="50" t="s">
        <v>27</v>
      </c>
      <c r="C726" s="54"/>
      <c r="D726" s="54"/>
      <c r="E726" s="54">
        <f>SUM(C726,D726)</f>
        <v>0</v>
      </c>
      <c r="F726" s="54"/>
      <c r="G726" s="54"/>
      <c r="H726" s="55"/>
      <c r="I726" s="72">
        <f t="shared" si="415"/>
        <v>0</v>
      </c>
    </row>
    <row r="727" spans="1:9" s="3" customFormat="1" hidden="1" x14ac:dyDescent="0.2">
      <c r="A727" s="48" t="s">
        <v>21</v>
      </c>
      <c r="B727" s="50" t="s">
        <v>28</v>
      </c>
      <c r="C727" s="54"/>
      <c r="D727" s="54"/>
      <c r="E727" s="54">
        <f>SUM(C727,D727)</f>
        <v>0</v>
      </c>
      <c r="F727" s="54"/>
      <c r="G727" s="54"/>
      <c r="H727" s="55"/>
      <c r="I727" s="72">
        <f t="shared" si="415"/>
        <v>0</v>
      </c>
    </row>
    <row r="728" spans="1:9" s="3" customFormat="1" hidden="1" x14ac:dyDescent="0.2">
      <c r="A728" s="48" t="s">
        <v>23</v>
      </c>
      <c r="B728" s="50" t="s">
        <v>29</v>
      </c>
      <c r="C728" s="54"/>
      <c r="D728" s="54"/>
      <c r="E728" s="54">
        <f>SUM(C728,D728)</f>
        <v>0</v>
      </c>
      <c r="F728" s="54"/>
      <c r="G728" s="54"/>
      <c r="H728" s="55"/>
      <c r="I728" s="72">
        <f t="shared" si="415"/>
        <v>0</v>
      </c>
    </row>
    <row r="729" spans="1:9" s="3" customFormat="1" hidden="1" x14ac:dyDescent="0.2">
      <c r="A729" s="46" t="s">
        <v>76</v>
      </c>
      <c r="B729" s="51" t="s">
        <v>31</v>
      </c>
      <c r="C729" s="44">
        <f t="shared" ref="C729:H729" si="434">SUM(C730:C732)</f>
        <v>0</v>
      </c>
      <c r="D729" s="44">
        <f t="shared" si="434"/>
        <v>0</v>
      </c>
      <c r="E729" s="44">
        <f t="shared" si="434"/>
        <v>0</v>
      </c>
      <c r="F729" s="44">
        <f t="shared" si="434"/>
        <v>0</v>
      </c>
      <c r="G729" s="44">
        <f t="shared" si="434"/>
        <v>0</v>
      </c>
      <c r="H729" s="45">
        <f t="shared" si="434"/>
        <v>0</v>
      </c>
      <c r="I729" s="72">
        <f t="shared" si="415"/>
        <v>0</v>
      </c>
    </row>
    <row r="730" spans="1:9" s="3" customFormat="1" hidden="1" x14ac:dyDescent="0.2">
      <c r="A730" s="48" t="s">
        <v>20</v>
      </c>
      <c r="B730" s="50" t="s">
        <v>32</v>
      </c>
      <c r="C730" s="54"/>
      <c r="D730" s="54"/>
      <c r="E730" s="54">
        <f>SUM(C730,D730)</f>
        <v>0</v>
      </c>
      <c r="F730" s="54"/>
      <c r="G730" s="54"/>
      <c r="H730" s="55"/>
      <c r="I730" s="72">
        <f t="shared" si="415"/>
        <v>0</v>
      </c>
    </row>
    <row r="731" spans="1:9" s="3" customFormat="1" hidden="1" x14ac:dyDescent="0.2">
      <c r="A731" s="48" t="s">
        <v>21</v>
      </c>
      <c r="B731" s="50" t="s">
        <v>33</v>
      </c>
      <c r="C731" s="54"/>
      <c r="D731" s="54"/>
      <c r="E731" s="54">
        <f>SUM(C731,D731)</f>
        <v>0</v>
      </c>
      <c r="F731" s="54"/>
      <c r="G731" s="54"/>
      <c r="H731" s="55"/>
      <c r="I731" s="72">
        <f t="shared" si="415"/>
        <v>0</v>
      </c>
    </row>
    <row r="732" spans="1:9" s="3" customFormat="1" hidden="1" x14ac:dyDescent="0.2">
      <c r="A732" s="48" t="s">
        <v>23</v>
      </c>
      <c r="B732" s="50" t="s">
        <v>34</v>
      </c>
      <c r="C732" s="54"/>
      <c r="D732" s="54"/>
      <c r="E732" s="54">
        <f>SUM(C732,D732)</f>
        <v>0</v>
      </c>
      <c r="F732" s="54"/>
      <c r="G732" s="54"/>
      <c r="H732" s="55"/>
      <c r="I732" s="72">
        <f t="shared" si="415"/>
        <v>0</v>
      </c>
    </row>
    <row r="733" spans="1:9" s="6" customFormat="1" x14ac:dyDescent="0.2">
      <c r="A733" s="108" t="s">
        <v>69</v>
      </c>
      <c r="B733" s="109"/>
      <c r="C733" s="110">
        <f t="shared" ref="C733" si="435">SUM(C734,C737,C760)</f>
        <v>1759</v>
      </c>
      <c r="D733" s="110">
        <f t="shared" ref="D733:H733" si="436">SUM(D734,D737,D760)</f>
        <v>0</v>
      </c>
      <c r="E733" s="110">
        <f t="shared" si="436"/>
        <v>1759</v>
      </c>
      <c r="F733" s="110">
        <f t="shared" si="436"/>
        <v>1412.5</v>
      </c>
      <c r="G733" s="110">
        <f t="shared" si="436"/>
        <v>8714.4</v>
      </c>
      <c r="H733" s="111">
        <f t="shared" si="436"/>
        <v>0</v>
      </c>
      <c r="I733" s="112">
        <f t="shared" si="415"/>
        <v>11885.9</v>
      </c>
    </row>
    <row r="734" spans="1:9" hidden="1" x14ac:dyDescent="0.2">
      <c r="A734" s="60" t="s">
        <v>36</v>
      </c>
      <c r="B734" s="61">
        <v>20</v>
      </c>
      <c r="C734" s="44">
        <f t="shared" ref="C734:H734" si="437">SUM(C735)</f>
        <v>0</v>
      </c>
      <c r="D734" s="44">
        <f t="shared" si="437"/>
        <v>0</v>
      </c>
      <c r="E734" s="44">
        <f t="shared" si="437"/>
        <v>0</v>
      </c>
      <c r="F734" s="44">
        <f t="shared" si="437"/>
        <v>0</v>
      </c>
      <c r="G734" s="44">
        <f t="shared" si="437"/>
        <v>0</v>
      </c>
      <c r="H734" s="45">
        <f t="shared" si="437"/>
        <v>0</v>
      </c>
      <c r="I734" s="13">
        <f t="shared" si="415"/>
        <v>0</v>
      </c>
    </row>
    <row r="735" spans="1:9" hidden="1" x14ac:dyDescent="0.2">
      <c r="A735" s="48" t="s">
        <v>99</v>
      </c>
      <c r="B735" s="138" t="s">
        <v>38</v>
      </c>
      <c r="C735" s="39"/>
      <c r="D735" s="39"/>
      <c r="E735" s="39">
        <f>C735+D735</f>
        <v>0</v>
      </c>
      <c r="F735" s="39"/>
      <c r="G735" s="39"/>
      <c r="H735" s="40"/>
      <c r="I735" s="13">
        <f t="shared" si="415"/>
        <v>0</v>
      </c>
    </row>
    <row r="736" spans="1:9" s="3" customFormat="1" hidden="1" x14ac:dyDescent="0.2">
      <c r="A736" s="48"/>
      <c r="B736" s="49"/>
      <c r="C736" s="54"/>
      <c r="D736" s="54"/>
      <c r="E736" s="54"/>
      <c r="F736" s="54"/>
      <c r="G736" s="54"/>
      <c r="H736" s="55"/>
      <c r="I736" s="72">
        <f t="shared" si="415"/>
        <v>0</v>
      </c>
    </row>
    <row r="737" spans="1:11" ht="25.5" x14ac:dyDescent="0.2">
      <c r="A737" s="60" t="s">
        <v>115</v>
      </c>
      <c r="B737" s="62">
        <v>58</v>
      </c>
      <c r="C737" s="44">
        <f t="shared" ref="C737" si="438">SUM(C738,C745,C752)</f>
        <v>1759</v>
      </c>
      <c r="D737" s="44">
        <f t="shared" ref="D737:H737" si="439">SUM(D738,D745,D752)</f>
        <v>0</v>
      </c>
      <c r="E737" s="44">
        <f t="shared" si="439"/>
        <v>1759</v>
      </c>
      <c r="F737" s="44">
        <f t="shared" si="439"/>
        <v>1412.5</v>
      </c>
      <c r="G737" s="44">
        <f t="shared" si="439"/>
        <v>8714.4</v>
      </c>
      <c r="H737" s="45">
        <f t="shared" si="439"/>
        <v>0</v>
      </c>
      <c r="I737" s="13">
        <f t="shared" si="415"/>
        <v>11885.9</v>
      </c>
    </row>
    <row r="738" spans="1:11" x14ac:dyDescent="0.2">
      <c r="A738" s="60" t="s">
        <v>44</v>
      </c>
      <c r="B738" s="63" t="s">
        <v>45</v>
      </c>
      <c r="C738" s="44">
        <f t="shared" ref="C738" si="440">SUM(C742,C743,C744)</f>
        <v>1759</v>
      </c>
      <c r="D738" s="44">
        <f t="shared" ref="D738:H738" si="441">SUM(D742,D743,D744)</f>
        <v>0</v>
      </c>
      <c r="E738" s="44">
        <f t="shared" si="441"/>
        <v>1759</v>
      </c>
      <c r="F738" s="44">
        <f t="shared" si="441"/>
        <v>1412.5</v>
      </c>
      <c r="G738" s="44">
        <f t="shared" si="441"/>
        <v>8714.4</v>
      </c>
      <c r="H738" s="45">
        <f t="shared" si="441"/>
        <v>0</v>
      </c>
      <c r="I738" s="13">
        <f t="shared" si="415"/>
        <v>11885.9</v>
      </c>
    </row>
    <row r="739" spans="1:11" s="3" customFormat="1" hidden="1" x14ac:dyDescent="0.2">
      <c r="A739" s="64" t="s">
        <v>46</v>
      </c>
      <c r="B739" s="65"/>
      <c r="C739" s="44"/>
      <c r="D739" s="44"/>
      <c r="E739" s="44"/>
      <c r="F739" s="44"/>
      <c r="G739" s="44"/>
      <c r="H739" s="45"/>
      <c r="I739" s="72">
        <f t="shared" si="415"/>
        <v>0</v>
      </c>
    </row>
    <row r="740" spans="1:11" x14ac:dyDescent="0.2">
      <c r="A740" s="64" t="s">
        <v>47</v>
      </c>
      <c r="B740" s="65"/>
      <c r="C740" s="44">
        <f t="shared" ref="C740" si="442">C742+C743+C744-C741</f>
        <v>150</v>
      </c>
      <c r="D740" s="44">
        <f t="shared" ref="D740:H740" si="443">D742+D743+D744-D741</f>
        <v>0</v>
      </c>
      <c r="E740" s="44">
        <f t="shared" si="443"/>
        <v>150</v>
      </c>
      <c r="F740" s="44">
        <f t="shared" si="443"/>
        <v>0</v>
      </c>
      <c r="G740" s="44">
        <f t="shared" si="443"/>
        <v>1417.5</v>
      </c>
      <c r="H740" s="45">
        <f t="shared" si="443"/>
        <v>0</v>
      </c>
      <c r="I740" s="13">
        <f t="shared" si="415"/>
        <v>1567.5</v>
      </c>
    </row>
    <row r="741" spans="1:11" x14ac:dyDescent="0.2">
      <c r="A741" s="64" t="s">
        <v>48</v>
      </c>
      <c r="B741" s="65"/>
      <c r="C741" s="44">
        <f>1759-150</f>
        <v>1609</v>
      </c>
      <c r="D741" s="44"/>
      <c r="E741" s="44">
        <f>C741+D741</f>
        <v>1609</v>
      </c>
      <c r="F741" s="44">
        <v>1412.5</v>
      </c>
      <c r="G741" s="44">
        <v>7296.9</v>
      </c>
      <c r="H741" s="45"/>
      <c r="I741" s="13">
        <f t="shared" si="415"/>
        <v>10318.4</v>
      </c>
    </row>
    <row r="742" spans="1:11" x14ac:dyDescent="0.2">
      <c r="A742" s="37" t="s">
        <v>49</v>
      </c>
      <c r="B742" s="139" t="s">
        <v>50</v>
      </c>
      <c r="C742" s="39">
        <f>ROUND(1759*0.2,1)</f>
        <v>351.8</v>
      </c>
      <c r="D742" s="39"/>
      <c r="E742" s="39">
        <f>C742+D742</f>
        <v>351.8</v>
      </c>
      <c r="F742" s="39">
        <f>ROUND(1412.5*0.2,1)</f>
        <v>282.5</v>
      </c>
      <c r="G742" s="39">
        <f>ROUND((8714.4)*0.2,1)</f>
        <v>1742.9</v>
      </c>
      <c r="H742" s="40"/>
      <c r="I742" s="13">
        <f t="shared" si="415"/>
        <v>2377.1999999999998</v>
      </c>
      <c r="J742" s="8">
        <v>0.02</v>
      </c>
      <c r="K742" s="8">
        <v>0.13</v>
      </c>
    </row>
    <row r="743" spans="1:11" x14ac:dyDescent="0.2">
      <c r="A743" s="37" t="s">
        <v>51</v>
      </c>
      <c r="B743" s="139" t="s">
        <v>52</v>
      </c>
      <c r="C743" s="39">
        <f>ROUND(1759*0.8,1)</f>
        <v>1407.2</v>
      </c>
      <c r="D743" s="39"/>
      <c r="E743" s="39">
        <f>C743+D743</f>
        <v>1407.2</v>
      </c>
      <c r="F743" s="39">
        <f>ROUND(1412.5*0.8,1)</f>
        <v>1130</v>
      </c>
      <c r="G743" s="39">
        <f>ROUND((8714.4)*0.8,1)</f>
        <v>6971.5</v>
      </c>
      <c r="H743" s="40"/>
      <c r="I743" s="13">
        <f t="shared" si="415"/>
        <v>9508.7000000000007</v>
      </c>
      <c r="J743" s="8">
        <v>0.85</v>
      </c>
    </row>
    <row r="744" spans="1:11" hidden="1" x14ac:dyDescent="0.2">
      <c r="A744" s="37" t="s">
        <v>53</v>
      </c>
      <c r="B744" s="140" t="s">
        <v>54</v>
      </c>
      <c r="C744" s="39"/>
      <c r="D744" s="39"/>
      <c r="E744" s="39">
        <f>C744+D744</f>
        <v>0</v>
      </c>
      <c r="F744" s="123"/>
      <c r="G744" s="123"/>
      <c r="H744" s="124"/>
      <c r="I744" s="13">
        <f t="shared" si="415"/>
        <v>0</v>
      </c>
    </row>
    <row r="745" spans="1:11" s="3" customFormat="1" hidden="1" x14ac:dyDescent="0.2">
      <c r="A745" s="60" t="s">
        <v>55</v>
      </c>
      <c r="B745" s="61" t="s">
        <v>56</v>
      </c>
      <c r="C745" s="44">
        <f t="shared" ref="C745:H745" si="444">SUM(C749,C750,C751)</f>
        <v>0</v>
      </c>
      <c r="D745" s="44">
        <f t="shared" si="444"/>
        <v>0</v>
      </c>
      <c r="E745" s="44">
        <f t="shared" si="444"/>
        <v>0</v>
      </c>
      <c r="F745" s="44">
        <f t="shared" si="444"/>
        <v>0</v>
      </c>
      <c r="G745" s="44">
        <f t="shared" si="444"/>
        <v>0</v>
      </c>
      <c r="H745" s="45">
        <f t="shared" si="444"/>
        <v>0</v>
      </c>
      <c r="I745" s="72">
        <f t="shared" si="415"/>
        <v>0</v>
      </c>
    </row>
    <row r="746" spans="1:11" s="3" customFormat="1" hidden="1" x14ac:dyDescent="0.2">
      <c r="A746" s="66" t="s">
        <v>46</v>
      </c>
      <c r="B746" s="61"/>
      <c r="C746" s="44"/>
      <c r="D746" s="44"/>
      <c r="E746" s="44"/>
      <c r="F746" s="44"/>
      <c r="G746" s="44"/>
      <c r="H746" s="45"/>
      <c r="I746" s="72">
        <f t="shared" si="415"/>
        <v>0</v>
      </c>
    </row>
    <row r="747" spans="1:11" s="3" customFormat="1" hidden="1" x14ac:dyDescent="0.2">
      <c r="A747" s="64" t="s">
        <v>47</v>
      </c>
      <c r="B747" s="65"/>
      <c r="C747" s="44">
        <f t="shared" ref="C747:H747" si="445">C749+C750+C751-C748</f>
        <v>0</v>
      </c>
      <c r="D747" s="44">
        <f t="shared" si="445"/>
        <v>0</v>
      </c>
      <c r="E747" s="44">
        <f t="shared" si="445"/>
        <v>0</v>
      </c>
      <c r="F747" s="44">
        <f t="shared" si="445"/>
        <v>0</v>
      </c>
      <c r="G747" s="44">
        <f t="shared" si="445"/>
        <v>0</v>
      </c>
      <c r="H747" s="45">
        <f t="shared" si="445"/>
        <v>0</v>
      </c>
      <c r="I747" s="72">
        <f t="shared" si="415"/>
        <v>0</v>
      </c>
    </row>
    <row r="748" spans="1:11" s="3" customFormat="1" hidden="1" x14ac:dyDescent="0.2">
      <c r="A748" s="64" t="s">
        <v>48</v>
      </c>
      <c r="B748" s="65"/>
      <c r="C748" s="44"/>
      <c r="D748" s="44"/>
      <c r="E748" s="44">
        <f>C748+D748</f>
        <v>0</v>
      </c>
      <c r="F748" s="44"/>
      <c r="G748" s="44"/>
      <c r="H748" s="45"/>
      <c r="I748" s="72">
        <f t="shared" si="415"/>
        <v>0</v>
      </c>
    </row>
    <row r="749" spans="1:11" s="3" customFormat="1" hidden="1" x14ac:dyDescent="0.2">
      <c r="A749" s="37" t="s">
        <v>49</v>
      </c>
      <c r="B749" s="140" t="s">
        <v>57</v>
      </c>
      <c r="C749" s="54"/>
      <c r="D749" s="54"/>
      <c r="E749" s="54">
        <f>C749+D749</f>
        <v>0</v>
      </c>
      <c r="F749" s="54"/>
      <c r="G749" s="54"/>
      <c r="H749" s="55"/>
      <c r="I749" s="72">
        <f t="shared" si="415"/>
        <v>0</v>
      </c>
    </row>
    <row r="750" spans="1:11" s="3" customFormat="1" hidden="1" x14ac:dyDescent="0.2">
      <c r="A750" s="37" t="s">
        <v>51</v>
      </c>
      <c r="B750" s="140" t="s">
        <v>58</v>
      </c>
      <c r="C750" s="54"/>
      <c r="D750" s="54"/>
      <c r="E750" s="54">
        <f>C750+D750</f>
        <v>0</v>
      </c>
      <c r="F750" s="54"/>
      <c r="G750" s="54"/>
      <c r="H750" s="55"/>
      <c r="I750" s="72">
        <f t="shared" si="415"/>
        <v>0</v>
      </c>
    </row>
    <row r="751" spans="1:11" s="3" customFormat="1" hidden="1" x14ac:dyDescent="0.2">
      <c r="A751" s="37" t="s">
        <v>53</v>
      </c>
      <c r="B751" s="140" t="s">
        <v>59</v>
      </c>
      <c r="C751" s="54"/>
      <c r="D751" s="54"/>
      <c r="E751" s="54">
        <f>C751+D751</f>
        <v>0</v>
      </c>
      <c r="F751" s="54"/>
      <c r="G751" s="54"/>
      <c r="H751" s="55"/>
      <c r="I751" s="72">
        <f t="shared" si="415"/>
        <v>0</v>
      </c>
    </row>
    <row r="752" spans="1:11" s="3" customFormat="1" hidden="1" x14ac:dyDescent="0.2">
      <c r="A752" s="60" t="s">
        <v>70</v>
      </c>
      <c r="B752" s="68" t="s">
        <v>60</v>
      </c>
      <c r="C752" s="44">
        <f t="shared" ref="C752:H752" si="446">SUM(C756,C757,C758)</f>
        <v>0</v>
      </c>
      <c r="D752" s="44">
        <f t="shared" si="446"/>
        <v>0</v>
      </c>
      <c r="E752" s="44">
        <f t="shared" si="446"/>
        <v>0</v>
      </c>
      <c r="F752" s="44">
        <f t="shared" si="446"/>
        <v>0</v>
      </c>
      <c r="G752" s="44">
        <f t="shared" si="446"/>
        <v>0</v>
      </c>
      <c r="H752" s="45">
        <f t="shared" si="446"/>
        <v>0</v>
      </c>
      <c r="I752" s="72">
        <f t="shared" si="415"/>
        <v>0</v>
      </c>
    </row>
    <row r="753" spans="1:9" s="3" customFormat="1" hidden="1" x14ac:dyDescent="0.2">
      <c r="A753" s="66" t="s">
        <v>46</v>
      </c>
      <c r="B753" s="68"/>
      <c r="C753" s="44"/>
      <c r="D753" s="44"/>
      <c r="E753" s="44"/>
      <c r="F753" s="44"/>
      <c r="G753" s="44"/>
      <c r="H753" s="45"/>
      <c r="I753" s="72">
        <f t="shared" si="415"/>
        <v>0</v>
      </c>
    </row>
    <row r="754" spans="1:9" s="3" customFormat="1" hidden="1" x14ac:dyDescent="0.2">
      <c r="A754" s="64" t="s">
        <v>47</v>
      </c>
      <c r="B754" s="65"/>
      <c r="C754" s="44">
        <f t="shared" ref="C754:H754" si="447">C756+C757+C758-C755</f>
        <v>0</v>
      </c>
      <c r="D754" s="44">
        <f t="shared" si="447"/>
        <v>0</v>
      </c>
      <c r="E754" s="44">
        <f t="shared" si="447"/>
        <v>0</v>
      </c>
      <c r="F754" s="44">
        <f t="shared" si="447"/>
        <v>0</v>
      </c>
      <c r="G754" s="44">
        <f t="shared" si="447"/>
        <v>0</v>
      </c>
      <c r="H754" s="45">
        <f t="shared" si="447"/>
        <v>0</v>
      </c>
      <c r="I754" s="72">
        <f t="shared" si="415"/>
        <v>0</v>
      </c>
    </row>
    <row r="755" spans="1:9" s="3" customFormat="1" hidden="1" x14ac:dyDescent="0.2">
      <c r="A755" s="64" t="s">
        <v>48</v>
      </c>
      <c r="B755" s="65"/>
      <c r="C755" s="44"/>
      <c r="D755" s="44"/>
      <c r="E755" s="44">
        <f>C755+D755</f>
        <v>0</v>
      </c>
      <c r="F755" s="44"/>
      <c r="G755" s="44"/>
      <c r="H755" s="45"/>
      <c r="I755" s="72">
        <f t="shared" si="415"/>
        <v>0</v>
      </c>
    </row>
    <row r="756" spans="1:9" s="3" customFormat="1" hidden="1" x14ac:dyDescent="0.2">
      <c r="A756" s="37" t="s">
        <v>49</v>
      </c>
      <c r="B756" s="140" t="s">
        <v>61</v>
      </c>
      <c r="C756" s="54"/>
      <c r="D756" s="54"/>
      <c r="E756" s="54">
        <f>C756+D756</f>
        <v>0</v>
      </c>
      <c r="F756" s="54"/>
      <c r="G756" s="54"/>
      <c r="H756" s="55"/>
      <c r="I756" s="72">
        <f t="shared" si="415"/>
        <v>0</v>
      </c>
    </row>
    <row r="757" spans="1:9" s="3" customFormat="1" hidden="1" x14ac:dyDescent="0.2">
      <c r="A757" s="37" t="s">
        <v>51</v>
      </c>
      <c r="B757" s="140" t="s">
        <v>62</v>
      </c>
      <c r="C757" s="54"/>
      <c r="D757" s="54"/>
      <c r="E757" s="54">
        <f>C757+D757</f>
        <v>0</v>
      </c>
      <c r="F757" s="54"/>
      <c r="G757" s="54"/>
      <c r="H757" s="55"/>
      <c r="I757" s="72">
        <f t="shared" si="415"/>
        <v>0</v>
      </c>
    </row>
    <row r="758" spans="1:9" s="3" customFormat="1" hidden="1" x14ac:dyDescent="0.2">
      <c r="A758" s="37" t="s">
        <v>53</v>
      </c>
      <c r="B758" s="140" t="s">
        <v>63</v>
      </c>
      <c r="C758" s="54"/>
      <c r="D758" s="54"/>
      <c r="E758" s="54">
        <f>C758+D758</f>
        <v>0</v>
      </c>
      <c r="F758" s="54"/>
      <c r="G758" s="54"/>
      <c r="H758" s="55"/>
      <c r="I758" s="72">
        <f t="shared" si="415"/>
        <v>0</v>
      </c>
    </row>
    <row r="759" spans="1:9" s="3" customFormat="1" hidden="1" x14ac:dyDescent="0.2">
      <c r="A759" s="69"/>
      <c r="B759" s="53"/>
      <c r="C759" s="54"/>
      <c r="D759" s="54"/>
      <c r="E759" s="54"/>
      <c r="F759" s="54"/>
      <c r="G759" s="54"/>
      <c r="H759" s="55"/>
      <c r="I759" s="72">
        <f t="shared" si="415"/>
        <v>0</v>
      </c>
    </row>
    <row r="760" spans="1:9" s="3" customFormat="1" hidden="1" x14ac:dyDescent="0.2">
      <c r="A760" s="46" t="s">
        <v>64</v>
      </c>
      <c r="B760" s="68" t="s">
        <v>65</v>
      </c>
      <c r="C760" s="44"/>
      <c r="D760" s="44"/>
      <c r="E760" s="44">
        <f>C760+D760</f>
        <v>0</v>
      </c>
      <c r="F760" s="44"/>
      <c r="G760" s="44"/>
      <c r="H760" s="45"/>
      <c r="I760" s="72">
        <f t="shared" si="415"/>
        <v>0</v>
      </c>
    </row>
    <row r="761" spans="1:9" s="3" customFormat="1" hidden="1" x14ac:dyDescent="0.2">
      <c r="A761" s="69"/>
      <c r="B761" s="53"/>
      <c r="C761" s="54"/>
      <c r="D761" s="54"/>
      <c r="E761" s="54"/>
      <c r="F761" s="54"/>
      <c r="G761" s="54"/>
      <c r="H761" s="55"/>
      <c r="I761" s="72">
        <f t="shared" si="415"/>
        <v>0</v>
      </c>
    </row>
    <row r="762" spans="1:9" s="3" customFormat="1" hidden="1" x14ac:dyDescent="0.2">
      <c r="A762" s="46" t="s">
        <v>66</v>
      </c>
      <c r="B762" s="68"/>
      <c r="C762" s="44">
        <f t="shared" ref="C762:H762" si="448">C715-C733</f>
        <v>0</v>
      </c>
      <c r="D762" s="44">
        <f t="shared" si="448"/>
        <v>0</v>
      </c>
      <c r="E762" s="44">
        <f t="shared" si="448"/>
        <v>0</v>
      </c>
      <c r="F762" s="44">
        <f t="shared" si="448"/>
        <v>0</v>
      </c>
      <c r="G762" s="44">
        <f t="shared" si="448"/>
        <v>0</v>
      </c>
      <c r="H762" s="45">
        <f t="shared" si="448"/>
        <v>0</v>
      </c>
      <c r="I762" s="72">
        <f t="shared" si="415"/>
        <v>0</v>
      </c>
    </row>
    <row r="763" spans="1:9" s="3" customFormat="1" hidden="1" x14ac:dyDescent="0.2">
      <c r="A763" s="52"/>
      <c r="B763" s="53"/>
      <c r="C763" s="54"/>
      <c r="D763" s="54"/>
      <c r="E763" s="54"/>
      <c r="F763" s="54"/>
      <c r="G763" s="54"/>
      <c r="H763" s="55"/>
      <c r="I763" s="72">
        <f t="shared" si="415"/>
        <v>0</v>
      </c>
    </row>
    <row r="764" spans="1:9" s="2" customFormat="1" ht="38.25" x14ac:dyDescent="0.2">
      <c r="A764" s="104" t="s">
        <v>101</v>
      </c>
      <c r="B764" s="105"/>
      <c r="C764" s="106">
        <f t="shared" ref="C764:H764" si="449">C765</f>
        <v>300</v>
      </c>
      <c r="D764" s="106">
        <f t="shared" si="449"/>
        <v>0</v>
      </c>
      <c r="E764" s="106">
        <f t="shared" si="449"/>
        <v>300</v>
      </c>
      <c r="F764" s="106">
        <f t="shared" si="449"/>
        <v>700</v>
      </c>
      <c r="G764" s="106">
        <f t="shared" si="449"/>
        <v>0</v>
      </c>
      <c r="H764" s="107">
        <f t="shared" si="449"/>
        <v>0</v>
      </c>
      <c r="I764" s="71">
        <f t="shared" si="415"/>
        <v>1000</v>
      </c>
    </row>
    <row r="765" spans="1:9" s="6" customFormat="1" x14ac:dyDescent="0.2">
      <c r="A765" s="108" t="s">
        <v>72</v>
      </c>
      <c r="B765" s="109"/>
      <c r="C765" s="110">
        <f t="shared" ref="C765:H765" si="450">SUM(C766,C767,C768,C769)</f>
        <v>300</v>
      </c>
      <c r="D765" s="110">
        <f t="shared" si="450"/>
        <v>0</v>
      </c>
      <c r="E765" s="110">
        <f t="shared" si="450"/>
        <v>300</v>
      </c>
      <c r="F765" s="110">
        <f t="shared" si="450"/>
        <v>700</v>
      </c>
      <c r="G765" s="110">
        <f t="shared" si="450"/>
        <v>0</v>
      </c>
      <c r="H765" s="111">
        <f t="shared" si="450"/>
        <v>0</v>
      </c>
      <c r="I765" s="112">
        <f t="shared" si="415"/>
        <v>1000</v>
      </c>
    </row>
    <row r="766" spans="1:9" s="3" customFormat="1" x14ac:dyDescent="0.2">
      <c r="A766" s="37" t="s">
        <v>13</v>
      </c>
      <c r="B766" s="38"/>
      <c r="C766" s="39">
        <v>200</v>
      </c>
      <c r="D766" s="39"/>
      <c r="E766" s="39">
        <f t="shared" ref="E766:E768" si="451">SUM(C766,D766)</f>
        <v>200</v>
      </c>
      <c r="F766" s="39">
        <f>ROUND(700*0.1,1)</f>
        <v>70</v>
      </c>
      <c r="G766" s="39"/>
      <c r="H766" s="40"/>
      <c r="I766" s="13">
        <f t="shared" si="415"/>
        <v>270</v>
      </c>
    </row>
    <row r="767" spans="1:9" s="3" customFormat="1" hidden="1" x14ac:dyDescent="0.2">
      <c r="A767" s="37" t="s">
        <v>14</v>
      </c>
      <c r="B767" s="41"/>
      <c r="C767" s="54"/>
      <c r="D767" s="54"/>
      <c r="E767" s="54">
        <f t="shared" si="451"/>
        <v>0</v>
      </c>
      <c r="F767" s="54"/>
      <c r="G767" s="54"/>
      <c r="H767" s="55"/>
      <c r="I767" s="72">
        <f t="shared" ref="I767:I815" si="452">SUM(E767:H767)</f>
        <v>0</v>
      </c>
    </row>
    <row r="768" spans="1:9" s="3" customFormat="1" ht="38.25" hidden="1" x14ac:dyDescent="0.2">
      <c r="A768" s="37" t="s">
        <v>73</v>
      </c>
      <c r="B768" s="38">
        <v>420269</v>
      </c>
      <c r="C768" s="54"/>
      <c r="D768" s="54"/>
      <c r="E768" s="54">
        <f t="shared" si="451"/>
        <v>0</v>
      </c>
      <c r="F768" s="39"/>
      <c r="G768" s="39"/>
      <c r="H768" s="55"/>
      <c r="I768" s="72">
        <f t="shared" si="452"/>
        <v>0</v>
      </c>
    </row>
    <row r="769" spans="1:9" s="3" customFormat="1" ht="25.5" x14ac:dyDescent="0.2">
      <c r="A769" s="42" t="s">
        <v>16</v>
      </c>
      <c r="B769" s="43" t="s">
        <v>116</v>
      </c>
      <c r="C769" s="44">
        <f t="shared" ref="C769:H769" si="453">SUM(C770,C774,C778)</f>
        <v>100</v>
      </c>
      <c r="D769" s="44">
        <f t="shared" si="453"/>
        <v>0</v>
      </c>
      <c r="E769" s="44">
        <f t="shared" si="453"/>
        <v>100</v>
      </c>
      <c r="F769" s="44">
        <f t="shared" si="453"/>
        <v>630</v>
      </c>
      <c r="G769" s="44">
        <f t="shared" si="453"/>
        <v>0</v>
      </c>
      <c r="H769" s="45">
        <f t="shared" si="453"/>
        <v>0</v>
      </c>
      <c r="I769" s="13">
        <f t="shared" si="452"/>
        <v>730</v>
      </c>
    </row>
    <row r="770" spans="1:9" s="3" customFormat="1" hidden="1" x14ac:dyDescent="0.2">
      <c r="A770" s="46" t="s">
        <v>18</v>
      </c>
      <c r="B770" s="47" t="s">
        <v>17</v>
      </c>
      <c r="C770" s="44">
        <f t="shared" ref="C770:H770" si="454">SUM(C771:C773)</f>
        <v>0</v>
      </c>
      <c r="D770" s="44">
        <f t="shared" si="454"/>
        <v>0</v>
      </c>
      <c r="E770" s="44">
        <f t="shared" si="454"/>
        <v>0</v>
      </c>
      <c r="F770" s="44">
        <f t="shared" si="454"/>
        <v>0</v>
      </c>
      <c r="G770" s="44">
        <f t="shared" si="454"/>
        <v>0</v>
      </c>
      <c r="H770" s="45">
        <f t="shared" si="454"/>
        <v>0</v>
      </c>
      <c r="I770" s="13">
        <f t="shared" si="452"/>
        <v>0</v>
      </c>
    </row>
    <row r="771" spans="1:9" s="3" customFormat="1" hidden="1" x14ac:dyDescent="0.2">
      <c r="A771" s="48" t="s">
        <v>20</v>
      </c>
      <c r="B771" s="49" t="s">
        <v>19</v>
      </c>
      <c r="C771" s="39"/>
      <c r="D771" s="39"/>
      <c r="E771" s="39">
        <f t="shared" ref="E771:E773" si="455">SUM(C771,D771)</f>
        <v>0</v>
      </c>
      <c r="F771" s="39"/>
      <c r="G771" s="39"/>
      <c r="H771" s="40"/>
      <c r="I771" s="13">
        <f t="shared" si="452"/>
        <v>0</v>
      </c>
    </row>
    <row r="772" spans="1:9" s="3" customFormat="1" hidden="1" x14ac:dyDescent="0.2">
      <c r="A772" s="48" t="s">
        <v>21</v>
      </c>
      <c r="B772" s="50" t="s">
        <v>22</v>
      </c>
      <c r="C772" s="54"/>
      <c r="D772" s="54"/>
      <c r="E772" s="54">
        <f t="shared" si="455"/>
        <v>0</v>
      </c>
      <c r="F772" s="54"/>
      <c r="G772" s="54"/>
      <c r="H772" s="55"/>
      <c r="I772" s="72">
        <f t="shared" si="452"/>
        <v>0</v>
      </c>
    </row>
    <row r="773" spans="1:9" s="3" customFormat="1" hidden="1" x14ac:dyDescent="0.2">
      <c r="A773" s="48" t="s">
        <v>23</v>
      </c>
      <c r="B773" s="50" t="s">
        <v>24</v>
      </c>
      <c r="C773" s="54"/>
      <c r="D773" s="54"/>
      <c r="E773" s="54">
        <f t="shared" si="455"/>
        <v>0</v>
      </c>
      <c r="F773" s="54"/>
      <c r="G773" s="54"/>
      <c r="H773" s="55"/>
      <c r="I773" s="72">
        <f t="shared" si="452"/>
        <v>0</v>
      </c>
    </row>
    <row r="774" spans="1:9" s="3" customFormat="1" hidden="1" x14ac:dyDescent="0.2">
      <c r="A774" s="46" t="s">
        <v>25</v>
      </c>
      <c r="B774" s="51" t="s">
        <v>26</v>
      </c>
      <c r="C774" s="44">
        <f t="shared" ref="C774:H774" si="456">SUM(C775:C777)</f>
        <v>0</v>
      </c>
      <c r="D774" s="44">
        <f t="shared" si="456"/>
        <v>0</v>
      </c>
      <c r="E774" s="44">
        <f t="shared" si="456"/>
        <v>0</v>
      </c>
      <c r="F774" s="44">
        <f t="shared" si="456"/>
        <v>0</v>
      </c>
      <c r="G774" s="44">
        <f t="shared" si="456"/>
        <v>0</v>
      </c>
      <c r="H774" s="45">
        <f t="shared" si="456"/>
        <v>0</v>
      </c>
      <c r="I774" s="72">
        <f t="shared" si="452"/>
        <v>0</v>
      </c>
    </row>
    <row r="775" spans="1:9" s="3" customFormat="1" hidden="1" x14ac:dyDescent="0.2">
      <c r="A775" s="48" t="s">
        <v>20</v>
      </c>
      <c r="B775" s="50" t="s">
        <v>27</v>
      </c>
      <c r="C775" s="54"/>
      <c r="D775" s="54"/>
      <c r="E775" s="54">
        <f t="shared" ref="E775:E777" si="457">SUM(C775,D775)</f>
        <v>0</v>
      </c>
      <c r="F775" s="54"/>
      <c r="G775" s="54"/>
      <c r="H775" s="55"/>
      <c r="I775" s="72">
        <f t="shared" si="452"/>
        <v>0</v>
      </c>
    </row>
    <row r="776" spans="1:9" s="3" customFormat="1" hidden="1" x14ac:dyDescent="0.2">
      <c r="A776" s="48" t="s">
        <v>21</v>
      </c>
      <c r="B776" s="50" t="s">
        <v>28</v>
      </c>
      <c r="C776" s="54"/>
      <c r="D776" s="54"/>
      <c r="E776" s="54">
        <f t="shared" si="457"/>
        <v>0</v>
      </c>
      <c r="F776" s="54"/>
      <c r="G776" s="54"/>
      <c r="H776" s="55"/>
      <c r="I776" s="72">
        <f t="shared" si="452"/>
        <v>0</v>
      </c>
    </row>
    <row r="777" spans="1:9" s="3" customFormat="1" hidden="1" x14ac:dyDescent="0.2">
      <c r="A777" s="48" t="s">
        <v>23</v>
      </c>
      <c r="B777" s="50" t="s">
        <v>29</v>
      </c>
      <c r="C777" s="54"/>
      <c r="D777" s="54"/>
      <c r="E777" s="54">
        <f t="shared" si="457"/>
        <v>0</v>
      </c>
      <c r="F777" s="54"/>
      <c r="G777" s="54"/>
      <c r="H777" s="55"/>
      <c r="I777" s="72">
        <f t="shared" si="452"/>
        <v>0</v>
      </c>
    </row>
    <row r="778" spans="1:9" s="3" customFormat="1" ht="25.5" x14ac:dyDescent="0.2">
      <c r="A778" s="46" t="s">
        <v>30</v>
      </c>
      <c r="B778" s="51" t="s">
        <v>31</v>
      </c>
      <c r="C778" s="44">
        <f t="shared" ref="C778:H778" si="458">SUM(C779:C781)</f>
        <v>100</v>
      </c>
      <c r="D778" s="44">
        <f t="shared" si="458"/>
        <v>0</v>
      </c>
      <c r="E778" s="44">
        <f t="shared" si="458"/>
        <v>100</v>
      </c>
      <c r="F778" s="44">
        <f t="shared" si="458"/>
        <v>630</v>
      </c>
      <c r="G778" s="44">
        <f t="shared" si="458"/>
        <v>0</v>
      </c>
      <c r="H778" s="45">
        <f t="shared" si="458"/>
        <v>0</v>
      </c>
      <c r="I778" s="72">
        <f t="shared" si="452"/>
        <v>730</v>
      </c>
    </row>
    <row r="779" spans="1:9" s="3" customFormat="1" hidden="1" x14ac:dyDescent="0.2">
      <c r="A779" s="48" t="s">
        <v>20</v>
      </c>
      <c r="B779" s="50" t="s">
        <v>32</v>
      </c>
      <c r="C779" s="54"/>
      <c r="D779" s="54"/>
      <c r="E779" s="54">
        <f t="shared" ref="E779:E781" si="459">SUM(C779,D779)</f>
        <v>0</v>
      </c>
      <c r="F779" s="54"/>
      <c r="G779" s="54"/>
      <c r="H779" s="55"/>
      <c r="I779" s="72">
        <f t="shared" si="452"/>
        <v>0</v>
      </c>
    </row>
    <row r="780" spans="1:9" s="3" customFormat="1" x14ac:dyDescent="0.2">
      <c r="A780" s="48" t="s">
        <v>21</v>
      </c>
      <c r="B780" s="50" t="s">
        <v>33</v>
      </c>
      <c r="C780" s="54"/>
      <c r="D780" s="54"/>
      <c r="E780" s="54">
        <f t="shared" si="459"/>
        <v>0</v>
      </c>
      <c r="F780" s="39">
        <f>ROUND(300*0.9,1)</f>
        <v>270</v>
      </c>
      <c r="G780" s="54"/>
      <c r="H780" s="55"/>
      <c r="I780" s="72">
        <f t="shared" si="452"/>
        <v>270</v>
      </c>
    </row>
    <row r="781" spans="1:9" s="3" customFormat="1" x14ac:dyDescent="0.2">
      <c r="A781" s="48" t="s">
        <v>23</v>
      </c>
      <c r="B781" s="50" t="s">
        <v>34</v>
      </c>
      <c r="C781" s="54">
        <v>100</v>
      </c>
      <c r="D781" s="54"/>
      <c r="E781" s="54">
        <f t="shared" si="459"/>
        <v>100</v>
      </c>
      <c r="F781" s="39">
        <f>ROUND(400*0.9,1)</f>
        <v>360</v>
      </c>
      <c r="G781" s="54"/>
      <c r="H781" s="55"/>
      <c r="I781" s="72">
        <f t="shared" si="452"/>
        <v>460</v>
      </c>
    </row>
    <row r="782" spans="1:9" s="6" customFormat="1" x14ac:dyDescent="0.2">
      <c r="A782" s="108" t="s">
        <v>69</v>
      </c>
      <c r="B782" s="109"/>
      <c r="C782" s="110">
        <f t="shared" ref="C782:H782" si="460">SUM(C783,C786,C809)</f>
        <v>300</v>
      </c>
      <c r="D782" s="110">
        <f t="shared" si="460"/>
        <v>0</v>
      </c>
      <c r="E782" s="110">
        <f t="shared" si="460"/>
        <v>300</v>
      </c>
      <c r="F782" s="110">
        <f t="shared" si="460"/>
        <v>700</v>
      </c>
      <c r="G782" s="110">
        <f t="shared" si="460"/>
        <v>0</v>
      </c>
      <c r="H782" s="111">
        <f t="shared" si="460"/>
        <v>0</v>
      </c>
      <c r="I782" s="112">
        <f t="shared" si="452"/>
        <v>1000</v>
      </c>
    </row>
    <row r="783" spans="1:9" s="3" customFormat="1" hidden="1" x14ac:dyDescent="0.2">
      <c r="A783" s="60" t="s">
        <v>36</v>
      </c>
      <c r="B783" s="61">
        <v>20</v>
      </c>
      <c r="C783" s="44">
        <f t="shared" ref="C783:H783" si="461">SUM(C784)</f>
        <v>0</v>
      </c>
      <c r="D783" s="44">
        <f t="shared" si="461"/>
        <v>0</v>
      </c>
      <c r="E783" s="44">
        <f t="shared" si="461"/>
        <v>0</v>
      </c>
      <c r="F783" s="44">
        <f t="shared" si="461"/>
        <v>0</v>
      </c>
      <c r="G783" s="44">
        <f t="shared" si="461"/>
        <v>0</v>
      </c>
      <c r="H783" s="45">
        <f t="shared" si="461"/>
        <v>0</v>
      </c>
      <c r="I783" s="13">
        <f t="shared" si="452"/>
        <v>0</v>
      </c>
    </row>
    <row r="784" spans="1:9" s="3" customFormat="1" hidden="1" x14ac:dyDescent="0.2">
      <c r="A784" s="48" t="s">
        <v>99</v>
      </c>
      <c r="B784" s="138" t="s">
        <v>38</v>
      </c>
      <c r="C784" s="39"/>
      <c r="D784" s="39"/>
      <c r="E784" s="39">
        <f>C784+D784</f>
        <v>0</v>
      </c>
      <c r="F784" s="39"/>
      <c r="G784" s="39"/>
      <c r="H784" s="40"/>
      <c r="I784" s="13">
        <f t="shared" si="452"/>
        <v>0</v>
      </c>
    </row>
    <row r="785" spans="1:11" s="3" customFormat="1" hidden="1" x14ac:dyDescent="0.2">
      <c r="A785" s="48"/>
      <c r="B785" s="49"/>
      <c r="C785" s="54"/>
      <c r="D785" s="54"/>
      <c r="E785" s="54"/>
      <c r="F785" s="54"/>
      <c r="G785" s="54"/>
      <c r="H785" s="55"/>
      <c r="I785" s="72">
        <f t="shared" si="452"/>
        <v>0</v>
      </c>
    </row>
    <row r="786" spans="1:11" s="3" customFormat="1" ht="25.5" x14ac:dyDescent="0.2">
      <c r="A786" s="60" t="s">
        <v>115</v>
      </c>
      <c r="B786" s="62">
        <v>58</v>
      </c>
      <c r="C786" s="44">
        <f t="shared" ref="C786:H786" si="462">SUM(C787,C794,C801)</f>
        <v>300</v>
      </c>
      <c r="D786" s="44">
        <f t="shared" si="462"/>
        <v>0</v>
      </c>
      <c r="E786" s="44">
        <f t="shared" si="462"/>
        <v>300</v>
      </c>
      <c r="F786" s="44">
        <f t="shared" si="462"/>
        <v>700</v>
      </c>
      <c r="G786" s="44">
        <f t="shared" si="462"/>
        <v>0</v>
      </c>
      <c r="H786" s="45">
        <f t="shared" si="462"/>
        <v>0</v>
      </c>
      <c r="I786" s="13">
        <f t="shared" si="452"/>
        <v>1000</v>
      </c>
    </row>
    <row r="787" spans="1:11" s="3" customFormat="1" hidden="1" x14ac:dyDescent="0.2">
      <c r="A787" s="60" t="s">
        <v>44</v>
      </c>
      <c r="B787" s="63" t="s">
        <v>45</v>
      </c>
      <c r="C787" s="44">
        <f t="shared" ref="C787:H787" si="463">SUM(C791,C792,C793)</f>
        <v>0</v>
      </c>
      <c r="D787" s="44">
        <f t="shared" si="463"/>
        <v>0</v>
      </c>
      <c r="E787" s="44">
        <f t="shared" si="463"/>
        <v>0</v>
      </c>
      <c r="F787" s="44">
        <f t="shared" si="463"/>
        <v>0</v>
      </c>
      <c r="G787" s="44">
        <f t="shared" si="463"/>
        <v>0</v>
      </c>
      <c r="H787" s="45">
        <f t="shared" si="463"/>
        <v>0</v>
      </c>
      <c r="I787" s="13">
        <f t="shared" si="452"/>
        <v>0</v>
      </c>
    </row>
    <row r="788" spans="1:11" s="3" customFormat="1" hidden="1" x14ac:dyDescent="0.2">
      <c r="A788" s="64" t="s">
        <v>46</v>
      </c>
      <c r="B788" s="65"/>
      <c r="C788" s="44"/>
      <c r="D788" s="44"/>
      <c r="E788" s="44"/>
      <c r="F788" s="44"/>
      <c r="G788" s="44"/>
      <c r="H788" s="45"/>
      <c r="I788" s="72">
        <f t="shared" si="452"/>
        <v>0</v>
      </c>
    </row>
    <row r="789" spans="1:11" s="3" customFormat="1" hidden="1" x14ac:dyDescent="0.2">
      <c r="A789" s="64" t="s">
        <v>47</v>
      </c>
      <c r="B789" s="65"/>
      <c r="C789" s="44">
        <f t="shared" ref="C789:H789" si="464">C791+C792+C793-C790</f>
        <v>0</v>
      </c>
      <c r="D789" s="44">
        <f t="shared" si="464"/>
        <v>0</v>
      </c>
      <c r="E789" s="44">
        <f t="shared" si="464"/>
        <v>0</v>
      </c>
      <c r="F789" s="44">
        <f t="shared" si="464"/>
        <v>0</v>
      </c>
      <c r="G789" s="44">
        <f t="shared" si="464"/>
        <v>0</v>
      </c>
      <c r="H789" s="45">
        <f t="shared" si="464"/>
        <v>0</v>
      </c>
      <c r="I789" s="13">
        <f t="shared" si="452"/>
        <v>0</v>
      </c>
    </row>
    <row r="790" spans="1:11" s="3" customFormat="1" hidden="1" x14ac:dyDescent="0.2">
      <c r="A790" s="64" t="s">
        <v>48</v>
      </c>
      <c r="B790" s="65"/>
      <c r="C790" s="44"/>
      <c r="D790" s="44"/>
      <c r="E790" s="44">
        <f t="shared" ref="E790:E793" si="465">C790+D790</f>
        <v>0</v>
      </c>
      <c r="F790" s="44"/>
      <c r="G790" s="44"/>
      <c r="H790" s="45"/>
      <c r="I790" s="13">
        <f t="shared" si="452"/>
        <v>0</v>
      </c>
    </row>
    <row r="791" spans="1:11" s="3" customFormat="1" hidden="1" x14ac:dyDescent="0.2">
      <c r="A791" s="37" t="s">
        <v>49</v>
      </c>
      <c r="B791" s="139" t="s">
        <v>50</v>
      </c>
      <c r="C791" s="39"/>
      <c r="D791" s="39"/>
      <c r="E791" s="39">
        <f t="shared" si="465"/>
        <v>0</v>
      </c>
      <c r="F791" s="39"/>
      <c r="G791" s="39"/>
      <c r="H791" s="40"/>
      <c r="I791" s="13">
        <f t="shared" si="452"/>
        <v>0</v>
      </c>
      <c r="J791" s="8">
        <v>0.02</v>
      </c>
      <c r="K791" s="8">
        <v>0.13</v>
      </c>
    </row>
    <row r="792" spans="1:11" s="3" customFormat="1" hidden="1" x14ac:dyDescent="0.2">
      <c r="A792" s="37" t="s">
        <v>51</v>
      </c>
      <c r="B792" s="139" t="s">
        <v>52</v>
      </c>
      <c r="C792" s="39"/>
      <c r="D792" s="39"/>
      <c r="E792" s="39">
        <f t="shared" si="465"/>
        <v>0</v>
      </c>
      <c r="F792" s="39"/>
      <c r="G792" s="39"/>
      <c r="H792" s="40"/>
      <c r="I792" s="13">
        <f t="shared" si="452"/>
        <v>0</v>
      </c>
      <c r="J792" s="8">
        <v>0.85</v>
      </c>
    </row>
    <row r="793" spans="1:11" s="3" customFormat="1" hidden="1" x14ac:dyDescent="0.2">
      <c r="A793" s="37" t="s">
        <v>53</v>
      </c>
      <c r="B793" s="140" t="s">
        <v>54</v>
      </c>
      <c r="C793" s="39"/>
      <c r="D793" s="39"/>
      <c r="E793" s="39">
        <f t="shared" si="465"/>
        <v>0</v>
      </c>
      <c r="F793" s="123"/>
      <c r="G793" s="123"/>
      <c r="H793" s="124"/>
      <c r="I793" s="13">
        <f t="shared" si="452"/>
        <v>0</v>
      </c>
    </row>
    <row r="794" spans="1:11" s="3" customFormat="1" hidden="1" x14ac:dyDescent="0.2">
      <c r="A794" s="60" t="s">
        <v>55</v>
      </c>
      <c r="B794" s="61" t="s">
        <v>56</v>
      </c>
      <c r="C794" s="44">
        <f t="shared" ref="C794:H794" si="466">SUM(C798,C799,C800)</f>
        <v>0</v>
      </c>
      <c r="D794" s="44">
        <f t="shared" si="466"/>
        <v>0</v>
      </c>
      <c r="E794" s="44">
        <f t="shared" si="466"/>
        <v>0</v>
      </c>
      <c r="F794" s="44">
        <f t="shared" si="466"/>
        <v>0</v>
      </c>
      <c r="G794" s="44">
        <f t="shared" si="466"/>
        <v>0</v>
      </c>
      <c r="H794" s="45">
        <f t="shared" si="466"/>
        <v>0</v>
      </c>
      <c r="I794" s="72">
        <f t="shared" si="452"/>
        <v>0</v>
      </c>
    </row>
    <row r="795" spans="1:11" s="3" customFormat="1" hidden="1" x14ac:dyDescent="0.2">
      <c r="A795" s="66" t="s">
        <v>46</v>
      </c>
      <c r="B795" s="61"/>
      <c r="C795" s="44"/>
      <c r="D795" s="44"/>
      <c r="E795" s="44"/>
      <c r="F795" s="44"/>
      <c r="G795" s="44"/>
      <c r="H795" s="45"/>
      <c r="I795" s="72">
        <f t="shared" si="452"/>
        <v>0</v>
      </c>
    </row>
    <row r="796" spans="1:11" s="3" customFormat="1" hidden="1" x14ac:dyDescent="0.2">
      <c r="A796" s="64" t="s">
        <v>47</v>
      </c>
      <c r="B796" s="65"/>
      <c r="C796" s="44">
        <f t="shared" ref="C796:H796" si="467">C798+C799+C800-C797</f>
        <v>0</v>
      </c>
      <c r="D796" s="44">
        <f t="shared" si="467"/>
        <v>0</v>
      </c>
      <c r="E796" s="44">
        <f t="shared" si="467"/>
        <v>0</v>
      </c>
      <c r="F796" s="44">
        <f t="shared" si="467"/>
        <v>0</v>
      </c>
      <c r="G796" s="44">
        <f t="shared" si="467"/>
        <v>0</v>
      </c>
      <c r="H796" s="45">
        <f t="shared" si="467"/>
        <v>0</v>
      </c>
      <c r="I796" s="72">
        <f t="shared" si="452"/>
        <v>0</v>
      </c>
    </row>
    <row r="797" spans="1:11" s="3" customFormat="1" hidden="1" x14ac:dyDescent="0.2">
      <c r="A797" s="64" t="s">
        <v>48</v>
      </c>
      <c r="B797" s="65"/>
      <c r="C797" s="44"/>
      <c r="D797" s="44"/>
      <c r="E797" s="44">
        <f t="shared" ref="E797:E800" si="468">C797+D797</f>
        <v>0</v>
      </c>
      <c r="F797" s="44"/>
      <c r="G797" s="44"/>
      <c r="H797" s="45"/>
      <c r="I797" s="72">
        <f t="shared" si="452"/>
        <v>0</v>
      </c>
    </row>
    <row r="798" spans="1:11" s="3" customFormat="1" hidden="1" x14ac:dyDescent="0.2">
      <c r="A798" s="37" t="s">
        <v>49</v>
      </c>
      <c r="B798" s="140" t="s">
        <v>57</v>
      </c>
      <c r="C798" s="54"/>
      <c r="D798" s="54"/>
      <c r="E798" s="54">
        <f t="shared" si="468"/>
        <v>0</v>
      </c>
      <c r="F798" s="54"/>
      <c r="G798" s="54"/>
      <c r="H798" s="55"/>
      <c r="I798" s="72">
        <f t="shared" si="452"/>
        <v>0</v>
      </c>
    </row>
    <row r="799" spans="1:11" s="3" customFormat="1" hidden="1" x14ac:dyDescent="0.2">
      <c r="A799" s="37" t="s">
        <v>51</v>
      </c>
      <c r="B799" s="140" t="s">
        <v>58</v>
      </c>
      <c r="C799" s="54"/>
      <c r="D799" s="54"/>
      <c r="E799" s="54">
        <f t="shared" si="468"/>
        <v>0</v>
      </c>
      <c r="F799" s="54"/>
      <c r="G799" s="54"/>
      <c r="H799" s="55"/>
      <c r="I799" s="72">
        <f t="shared" si="452"/>
        <v>0</v>
      </c>
    </row>
    <row r="800" spans="1:11" s="3" customFormat="1" hidden="1" x14ac:dyDescent="0.2">
      <c r="A800" s="37" t="s">
        <v>53</v>
      </c>
      <c r="B800" s="140" t="s">
        <v>59</v>
      </c>
      <c r="C800" s="54"/>
      <c r="D800" s="54"/>
      <c r="E800" s="54">
        <f t="shared" si="468"/>
        <v>0</v>
      </c>
      <c r="F800" s="54"/>
      <c r="G800" s="54"/>
      <c r="H800" s="55"/>
      <c r="I800" s="72">
        <f t="shared" si="452"/>
        <v>0</v>
      </c>
    </row>
    <row r="801" spans="1:9" s="3" customFormat="1" ht="25.5" x14ac:dyDescent="0.2">
      <c r="A801" s="60" t="s">
        <v>30</v>
      </c>
      <c r="B801" s="68" t="s">
        <v>60</v>
      </c>
      <c r="C801" s="44">
        <f t="shared" ref="C801:H801" si="469">SUM(C805,C806,C807)</f>
        <v>300</v>
      </c>
      <c r="D801" s="44">
        <f t="shared" si="469"/>
        <v>0</v>
      </c>
      <c r="E801" s="44">
        <f t="shared" si="469"/>
        <v>300</v>
      </c>
      <c r="F801" s="44">
        <f t="shared" si="469"/>
        <v>700</v>
      </c>
      <c r="G801" s="44">
        <f t="shared" si="469"/>
        <v>0</v>
      </c>
      <c r="H801" s="45">
        <f t="shared" si="469"/>
        <v>0</v>
      </c>
      <c r="I801" s="72">
        <f t="shared" si="452"/>
        <v>1000</v>
      </c>
    </row>
    <row r="802" spans="1:9" s="3" customFormat="1" hidden="1" x14ac:dyDescent="0.2">
      <c r="A802" s="66" t="s">
        <v>46</v>
      </c>
      <c r="B802" s="68"/>
      <c r="C802" s="44"/>
      <c r="D802" s="44"/>
      <c r="E802" s="44"/>
      <c r="F802" s="44"/>
      <c r="G802" s="44"/>
      <c r="H802" s="45"/>
      <c r="I802" s="72">
        <f t="shared" si="452"/>
        <v>0</v>
      </c>
    </row>
    <row r="803" spans="1:9" s="3" customFormat="1" x14ac:dyDescent="0.2">
      <c r="A803" s="64" t="s">
        <v>47</v>
      </c>
      <c r="B803" s="65"/>
      <c r="C803" s="44">
        <f t="shared" ref="C803:H803" si="470">C805+C806+C807-C804</f>
        <v>200</v>
      </c>
      <c r="D803" s="44">
        <f t="shared" si="470"/>
        <v>0</v>
      </c>
      <c r="E803" s="44">
        <f t="shared" si="470"/>
        <v>200</v>
      </c>
      <c r="F803" s="44">
        <f t="shared" si="470"/>
        <v>179</v>
      </c>
      <c r="G803" s="44">
        <f t="shared" si="470"/>
        <v>0</v>
      </c>
      <c r="H803" s="45">
        <f t="shared" si="470"/>
        <v>0</v>
      </c>
      <c r="I803" s="72">
        <f t="shared" si="452"/>
        <v>379</v>
      </c>
    </row>
    <row r="804" spans="1:9" s="3" customFormat="1" x14ac:dyDescent="0.2">
      <c r="A804" s="64" t="s">
        <v>48</v>
      </c>
      <c r="B804" s="65"/>
      <c r="C804" s="44">
        <f>41+59</f>
        <v>100</v>
      </c>
      <c r="D804" s="44"/>
      <c r="E804" s="44">
        <f t="shared" ref="E804:E807" si="471">C804+D804</f>
        <v>100</v>
      </c>
      <c r="F804" s="44">
        <f>41+580-100</f>
        <v>521</v>
      </c>
      <c r="G804" s="44"/>
      <c r="H804" s="45"/>
      <c r="I804" s="72">
        <f t="shared" si="452"/>
        <v>621</v>
      </c>
    </row>
    <row r="805" spans="1:9" s="3" customFormat="1" x14ac:dyDescent="0.2">
      <c r="A805" s="37" t="s">
        <v>49</v>
      </c>
      <c r="B805" s="140" t="s">
        <v>61</v>
      </c>
      <c r="C805" s="39">
        <f>ROUND(300*0.1,1)</f>
        <v>30</v>
      </c>
      <c r="D805" s="54"/>
      <c r="E805" s="54">
        <f t="shared" si="471"/>
        <v>30</v>
      </c>
      <c r="F805" s="39">
        <f>ROUND(700*0.1,1)</f>
        <v>70</v>
      </c>
      <c r="G805" s="54"/>
      <c r="H805" s="55"/>
      <c r="I805" s="72">
        <f t="shared" si="452"/>
        <v>100</v>
      </c>
    </row>
    <row r="806" spans="1:9" s="3" customFormat="1" x14ac:dyDescent="0.2">
      <c r="A806" s="37" t="s">
        <v>51</v>
      </c>
      <c r="B806" s="140" t="s">
        <v>62</v>
      </c>
      <c r="C806" s="39">
        <f>ROUND(300*0.9,1)</f>
        <v>270</v>
      </c>
      <c r="D806" s="54"/>
      <c r="E806" s="54">
        <f t="shared" si="471"/>
        <v>270</v>
      </c>
      <c r="F806" s="39">
        <f>ROUND(700*0.9,1)</f>
        <v>630</v>
      </c>
      <c r="G806" s="54"/>
      <c r="H806" s="55"/>
      <c r="I806" s="72">
        <f t="shared" si="452"/>
        <v>900</v>
      </c>
    </row>
    <row r="807" spans="1:9" s="3" customFormat="1" hidden="1" x14ac:dyDescent="0.2">
      <c r="A807" s="37" t="s">
        <v>53</v>
      </c>
      <c r="B807" s="140" t="s">
        <v>63</v>
      </c>
      <c r="C807" s="54"/>
      <c r="D807" s="54"/>
      <c r="E807" s="54">
        <f t="shared" si="471"/>
        <v>0</v>
      </c>
      <c r="F807" s="54"/>
      <c r="G807" s="54"/>
      <c r="H807" s="55"/>
      <c r="I807" s="72">
        <f t="shared" si="452"/>
        <v>0</v>
      </c>
    </row>
    <row r="808" spans="1:9" s="3" customFormat="1" hidden="1" x14ac:dyDescent="0.2">
      <c r="A808" s="69"/>
      <c r="B808" s="53"/>
      <c r="C808" s="54"/>
      <c r="D808" s="54"/>
      <c r="E808" s="54"/>
      <c r="F808" s="54"/>
      <c r="G808" s="54"/>
      <c r="H808" s="55"/>
      <c r="I808" s="72">
        <f t="shared" si="452"/>
        <v>0</v>
      </c>
    </row>
    <row r="809" spans="1:9" s="3" customFormat="1" hidden="1" x14ac:dyDescent="0.2">
      <c r="A809" s="46" t="s">
        <v>64</v>
      </c>
      <c r="B809" s="68" t="s">
        <v>65</v>
      </c>
      <c r="C809" s="44"/>
      <c r="D809" s="44"/>
      <c r="E809" s="44">
        <f>C809+D809</f>
        <v>0</v>
      </c>
      <c r="F809" s="44"/>
      <c r="G809" s="44"/>
      <c r="H809" s="45"/>
      <c r="I809" s="72">
        <f t="shared" si="452"/>
        <v>0</v>
      </c>
    </row>
    <row r="810" spans="1:9" s="3" customFormat="1" hidden="1" x14ac:dyDescent="0.2">
      <c r="A810" s="69"/>
      <c r="B810" s="53"/>
      <c r="C810" s="54"/>
      <c r="D810" s="54"/>
      <c r="E810" s="54"/>
      <c r="F810" s="54"/>
      <c r="G810" s="54"/>
      <c r="H810" s="55"/>
      <c r="I810" s="72">
        <f t="shared" si="452"/>
        <v>0</v>
      </c>
    </row>
    <row r="811" spans="1:9" s="3" customFormat="1" hidden="1" x14ac:dyDescent="0.2">
      <c r="A811" s="46" t="s">
        <v>66</v>
      </c>
      <c r="B811" s="68"/>
      <c r="C811" s="44">
        <f t="shared" ref="C811:H811" si="472">C764-C782</f>
        <v>0</v>
      </c>
      <c r="D811" s="44">
        <f t="shared" si="472"/>
        <v>0</v>
      </c>
      <c r="E811" s="44">
        <f t="shared" si="472"/>
        <v>0</v>
      </c>
      <c r="F811" s="44">
        <f t="shared" si="472"/>
        <v>0</v>
      </c>
      <c r="G811" s="44">
        <f t="shared" si="472"/>
        <v>0</v>
      </c>
      <c r="H811" s="45">
        <f t="shared" si="472"/>
        <v>0</v>
      </c>
      <c r="I811" s="72">
        <f t="shared" si="452"/>
        <v>0</v>
      </c>
    </row>
    <row r="812" spans="1:9" s="3" customFormat="1" hidden="1" x14ac:dyDescent="0.2">
      <c r="A812" s="52"/>
      <c r="B812" s="53"/>
      <c r="C812" s="54"/>
      <c r="D812" s="54"/>
      <c r="E812" s="54"/>
      <c r="F812" s="54"/>
      <c r="G812" s="54"/>
      <c r="H812" s="55"/>
      <c r="I812" s="72">
        <f t="shared" si="452"/>
        <v>0</v>
      </c>
    </row>
    <row r="813" spans="1:9" s="2" customFormat="1" x14ac:dyDescent="0.2">
      <c r="A813" s="56" t="s">
        <v>102</v>
      </c>
      <c r="B813" s="57" t="s">
        <v>103</v>
      </c>
      <c r="C813" s="58">
        <f t="shared" ref="C813" si="473">SUM(C843,C892,C940,C989)</f>
        <v>109804.6</v>
      </c>
      <c r="D813" s="58">
        <f t="shared" ref="D813:H813" si="474">SUM(D843,D892,D940,D989)</f>
        <v>0</v>
      </c>
      <c r="E813" s="58">
        <f t="shared" si="474"/>
        <v>109804.6</v>
      </c>
      <c r="F813" s="58">
        <f t="shared" si="474"/>
        <v>329856.7</v>
      </c>
      <c r="G813" s="58">
        <f t="shared" si="474"/>
        <v>0</v>
      </c>
      <c r="H813" s="59">
        <f t="shared" si="474"/>
        <v>0</v>
      </c>
      <c r="I813" s="71">
        <f t="shared" si="452"/>
        <v>439661.3</v>
      </c>
    </row>
    <row r="814" spans="1:9" s="6" customFormat="1" x14ac:dyDescent="0.2">
      <c r="A814" s="108" t="s">
        <v>104</v>
      </c>
      <c r="B814" s="109"/>
      <c r="C814" s="110">
        <f t="shared" ref="C814" si="475">SUM(C815,C818,C841)</f>
        <v>109804.6</v>
      </c>
      <c r="D814" s="110">
        <f t="shared" ref="D814:H814" si="476">SUM(D815,D818,D841)</f>
        <v>0</v>
      </c>
      <c r="E814" s="110">
        <f t="shared" si="476"/>
        <v>109804.6</v>
      </c>
      <c r="F814" s="110">
        <f t="shared" si="476"/>
        <v>329856.7</v>
      </c>
      <c r="G814" s="110">
        <f t="shared" si="476"/>
        <v>0</v>
      </c>
      <c r="H814" s="111">
        <f t="shared" si="476"/>
        <v>0</v>
      </c>
      <c r="I814" s="112">
        <f t="shared" si="452"/>
        <v>439661.3</v>
      </c>
    </row>
    <row r="815" spans="1:9" hidden="1" x14ac:dyDescent="0.2">
      <c r="A815" s="60" t="s">
        <v>36</v>
      </c>
      <c r="B815" s="61">
        <v>20</v>
      </c>
      <c r="C815" s="44">
        <f t="shared" ref="C815:H815" si="477">SUM(C816)</f>
        <v>0</v>
      </c>
      <c r="D815" s="44">
        <f t="shared" si="477"/>
        <v>0</v>
      </c>
      <c r="E815" s="44">
        <f t="shared" si="477"/>
        <v>0</v>
      </c>
      <c r="F815" s="44">
        <f t="shared" si="477"/>
        <v>0</v>
      </c>
      <c r="G815" s="44">
        <f t="shared" si="477"/>
        <v>0</v>
      </c>
      <c r="H815" s="45">
        <f t="shared" si="477"/>
        <v>0</v>
      </c>
      <c r="I815" s="13">
        <f t="shared" si="452"/>
        <v>0</v>
      </c>
    </row>
    <row r="816" spans="1:9" hidden="1" x14ac:dyDescent="0.2">
      <c r="A816" s="48" t="s">
        <v>39</v>
      </c>
      <c r="B816" s="138" t="s">
        <v>38</v>
      </c>
      <c r="C816" s="39">
        <f>SUM(C863,C912,C960,C1009)</f>
        <v>0</v>
      </c>
      <c r="D816" s="39">
        <f>SUM(D863,D912,D960,D1009)</f>
        <v>0</v>
      </c>
      <c r="E816" s="39">
        <f>C816+D816</f>
        <v>0</v>
      </c>
      <c r="F816" s="39">
        <f>SUM(F863,F912,F960,F1009)</f>
        <v>0</v>
      </c>
      <c r="G816" s="39">
        <f>SUM(G863,G912,G960,G1009)</f>
        <v>0</v>
      </c>
      <c r="H816" s="40">
        <f>SUM(H863,H912,H960,H1009)</f>
        <v>0</v>
      </c>
      <c r="I816" s="13">
        <f t="shared" ref="I816:I842" si="478">SUM(E816:H816)</f>
        <v>0</v>
      </c>
    </row>
    <row r="817" spans="1:9" s="3" customFormat="1" hidden="1" x14ac:dyDescent="0.2">
      <c r="A817" s="48"/>
      <c r="B817" s="49"/>
      <c r="C817" s="54"/>
      <c r="D817" s="54"/>
      <c r="E817" s="54"/>
      <c r="F817" s="54"/>
      <c r="G817" s="54"/>
      <c r="H817" s="55"/>
      <c r="I817" s="72">
        <f t="shared" si="478"/>
        <v>0</v>
      </c>
    </row>
    <row r="818" spans="1:9" ht="25.5" x14ac:dyDescent="0.2">
      <c r="A818" s="60" t="s">
        <v>115</v>
      </c>
      <c r="B818" s="62">
        <v>58</v>
      </c>
      <c r="C818" s="44">
        <f t="shared" ref="C818" si="479">SUM(C819,C826,C833)</f>
        <v>109804.6</v>
      </c>
      <c r="D818" s="44">
        <f t="shared" ref="D818:H818" si="480">SUM(D819,D826,D833)</f>
        <v>0</v>
      </c>
      <c r="E818" s="44">
        <f t="shared" si="480"/>
        <v>109804.6</v>
      </c>
      <c r="F818" s="44">
        <f t="shared" si="480"/>
        <v>329856.7</v>
      </c>
      <c r="G818" s="44">
        <f t="shared" si="480"/>
        <v>0</v>
      </c>
      <c r="H818" s="45">
        <f t="shared" si="480"/>
        <v>0</v>
      </c>
      <c r="I818" s="13">
        <f t="shared" si="478"/>
        <v>439661.3</v>
      </c>
    </row>
    <row r="819" spans="1:9" x14ac:dyDescent="0.2">
      <c r="A819" s="60" t="s">
        <v>44</v>
      </c>
      <c r="B819" s="63" t="s">
        <v>45</v>
      </c>
      <c r="C819" s="44">
        <f t="shared" ref="C819" si="481">SUM(C823,C824,C825)</f>
        <v>109804.6</v>
      </c>
      <c r="D819" s="44">
        <f t="shared" ref="D819:H819" si="482">SUM(D823,D824,D825)</f>
        <v>0</v>
      </c>
      <c r="E819" s="44">
        <f t="shared" si="482"/>
        <v>109804.6</v>
      </c>
      <c r="F819" s="44">
        <f t="shared" si="482"/>
        <v>329856.7</v>
      </c>
      <c r="G819" s="44">
        <f t="shared" si="482"/>
        <v>0</v>
      </c>
      <c r="H819" s="45">
        <f t="shared" si="482"/>
        <v>0</v>
      </c>
      <c r="I819" s="13">
        <f t="shared" si="478"/>
        <v>439661.3</v>
      </c>
    </row>
    <row r="820" spans="1:9" s="3" customFormat="1" hidden="1" x14ac:dyDescent="0.2">
      <c r="A820" s="64" t="s">
        <v>46</v>
      </c>
      <c r="B820" s="65"/>
      <c r="C820" s="44"/>
      <c r="D820" s="44"/>
      <c r="E820" s="44"/>
      <c r="F820" s="44"/>
      <c r="G820" s="44"/>
      <c r="H820" s="45"/>
      <c r="I820" s="72">
        <f t="shared" si="478"/>
        <v>0</v>
      </c>
    </row>
    <row r="821" spans="1:9" x14ac:dyDescent="0.2">
      <c r="A821" s="64" t="s">
        <v>47</v>
      </c>
      <c r="B821" s="65"/>
      <c r="C821" s="44">
        <f>C823+C824+C825-C822</f>
        <v>129.20000000001201</v>
      </c>
      <c r="D821" s="44">
        <f>D823+D824+D825-D822</f>
        <v>0</v>
      </c>
      <c r="E821" s="44">
        <f t="shared" ref="E821:H821" si="483">E823+E824+E825-E822</f>
        <v>129.20000000001201</v>
      </c>
      <c r="F821" s="44">
        <f t="shared" si="483"/>
        <v>6249.7999999999302</v>
      </c>
      <c r="G821" s="44">
        <f t="shared" si="483"/>
        <v>0</v>
      </c>
      <c r="H821" s="45">
        <f t="shared" si="483"/>
        <v>0</v>
      </c>
      <c r="I821" s="13">
        <f t="shared" si="478"/>
        <v>6378.99999999994</v>
      </c>
    </row>
    <row r="822" spans="1:9" x14ac:dyDescent="0.2">
      <c r="A822" s="64" t="s">
        <v>48</v>
      </c>
      <c r="B822" s="65"/>
      <c r="C822" s="44">
        <f>SUM(C869,C918,C966,C1015)</f>
        <v>109675.4</v>
      </c>
      <c r="D822" s="44">
        <f>SUM(D869,D918,D966,D1015)</f>
        <v>0</v>
      </c>
      <c r="E822" s="44">
        <f t="shared" ref="D822:H825" si="484">SUM(E869,E918,E966,E1015)</f>
        <v>109675.4</v>
      </c>
      <c r="F822" s="44">
        <f t="shared" si="484"/>
        <v>323606.90000000002</v>
      </c>
      <c r="G822" s="44">
        <f t="shared" si="484"/>
        <v>0</v>
      </c>
      <c r="H822" s="45">
        <f t="shared" si="484"/>
        <v>0</v>
      </c>
      <c r="I822" s="13">
        <f t="shared" si="478"/>
        <v>433282.3</v>
      </c>
    </row>
    <row r="823" spans="1:9" x14ac:dyDescent="0.2">
      <c r="A823" s="37" t="s">
        <v>49</v>
      </c>
      <c r="B823" s="139" t="s">
        <v>50</v>
      </c>
      <c r="C823" s="39">
        <f t="shared" ref="C823" si="485">SUM(C870,C919,C967,C1016)</f>
        <v>16470.7</v>
      </c>
      <c r="D823" s="39">
        <f t="shared" si="484"/>
        <v>0</v>
      </c>
      <c r="E823" s="39">
        <f>C823+D823</f>
        <v>16470.7</v>
      </c>
      <c r="F823" s="39">
        <f>SUM(F870,F919,F967,F1016)</f>
        <v>31110.1</v>
      </c>
      <c r="G823" s="39">
        <f t="shared" si="484"/>
        <v>0</v>
      </c>
      <c r="H823" s="40">
        <f t="shared" si="484"/>
        <v>0</v>
      </c>
      <c r="I823" s="13">
        <f t="shared" si="478"/>
        <v>47580.800000000003</v>
      </c>
    </row>
    <row r="824" spans="1:9" x14ac:dyDescent="0.2">
      <c r="A824" s="37" t="s">
        <v>51</v>
      </c>
      <c r="B824" s="139" t="s">
        <v>52</v>
      </c>
      <c r="C824" s="39">
        <f t="shared" ref="C824" si="486">SUM(C871,C920,C968,C1017)</f>
        <v>93333.9</v>
      </c>
      <c r="D824" s="39">
        <f t="shared" si="484"/>
        <v>0</v>
      </c>
      <c r="E824" s="39">
        <f>C824+D824</f>
        <v>93333.9</v>
      </c>
      <c r="F824" s="39">
        <f t="shared" si="484"/>
        <v>176290.6</v>
      </c>
      <c r="G824" s="39">
        <f t="shared" si="484"/>
        <v>0</v>
      </c>
      <c r="H824" s="40">
        <f t="shared" si="484"/>
        <v>0</v>
      </c>
      <c r="I824" s="13">
        <f t="shared" si="478"/>
        <v>269624.5</v>
      </c>
    </row>
    <row r="825" spans="1:9" x14ac:dyDescent="0.2">
      <c r="A825" s="37" t="s">
        <v>53</v>
      </c>
      <c r="B825" s="140" t="s">
        <v>54</v>
      </c>
      <c r="C825" s="39">
        <f t="shared" ref="C825" si="487">SUM(C872,C921,C969,C1018)</f>
        <v>0</v>
      </c>
      <c r="D825" s="39">
        <f t="shared" si="484"/>
        <v>0</v>
      </c>
      <c r="E825" s="39">
        <f>C825+D825</f>
        <v>0</v>
      </c>
      <c r="F825" s="39">
        <f t="shared" si="484"/>
        <v>122456</v>
      </c>
      <c r="G825" s="39">
        <f t="shared" si="484"/>
        <v>0</v>
      </c>
      <c r="H825" s="40">
        <f t="shared" si="484"/>
        <v>0</v>
      </c>
      <c r="I825" s="13">
        <f t="shared" si="478"/>
        <v>122456</v>
      </c>
    </row>
    <row r="826" spans="1:9" s="3" customFormat="1" hidden="1" x14ac:dyDescent="0.2">
      <c r="A826" s="60" t="s">
        <v>55</v>
      </c>
      <c r="B826" s="61" t="s">
        <v>56</v>
      </c>
      <c r="C826" s="44">
        <f t="shared" ref="C826:H826" si="488">SUM(C830,C831,C832)</f>
        <v>0</v>
      </c>
      <c r="D826" s="44">
        <f t="shared" si="488"/>
        <v>0</v>
      </c>
      <c r="E826" s="44">
        <f t="shared" si="488"/>
        <v>0</v>
      </c>
      <c r="F826" s="44">
        <f t="shared" si="488"/>
        <v>0</v>
      </c>
      <c r="G826" s="44">
        <f t="shared" si="488"/>
        <v>0</v>
      </c>
      <c r="H826" s="45">
        <f t="shared" si="488"/>
        <v>0</v>
      </c>
      <c r="I826" s="72">
        <f t="shared" si="478"/>
        <v>0</v>
      </c>
    </row>
    <row r="827" spans="1:9" s="3" customFormat="1" hidden="1" x14ac:dyDescent="0.2">
      <c r="A827" s="66" t="s">
        <v>46</v>
      </c>
      <c r="B827" s="61"/>
      <c r="C827" s="44"/>
      <c r="D827" s="44"/>
      <c r="E827" s="44"/>
      <c r="F827" s="44"/>
      <c r="G827" s="44"/>
      <c r="H827" s="45"/>
      <c r="I827" s="72">
        <f t="shared" si="478"/>
        <v>0</v>
      </c>
    </row>
    <row r="828" spans="1:9" s="3" customFormat="1" hidden="1" x14ac:dyDescent="0.2">
      <c r="A828" s="64" t="s">
        <v>47</v>
      </c>
      <c r="B828" s="65"/>
      <c r="C828" s="44">
        <f t="shared" ref="C828:H828" si="489">C830+C831+C832-C829</f>
        <v>0</v>
      </c>
      <c r="D828" s="44">
        <f t="shared" si="489"/>
        <v>0</v>
      </c>
      <c r="E828" s="44">
        <f t="shared" si="489"/>
        <v>0</v>
      </c>
      <c r="F828" s="44">
        <f t="shared" si="489"/>
        <v>0</v>
      </c>
      <c r="G828" s="44">
        <f t="shared" si="489"/>
        <v>0</v>
      </c>
      <c r="H828" s="45">
        <f t="shared" si="489"/>
        <v>0</v>
      </c>
      <c r="I828" s="72">
        <f t="shared" si="478"/>
        <v>0</v>
      </c>
    </row>
    <row r="829" spans="1:9" s="3" customFormat="1" hidden="1" x14ac:dyDescent="0.2">
      <c r="A829" s="64" t="s">
        <v>48</v>
      </c>
      <c r="B829" s="65"/>
      <c r="C829" s="44">
        <f t="shared" ref="C829:H829" si="490">SUM(C876,C925,C973,C1022)</f>
        <v>0</v>
      </c>
      <c r="D829" s="44">
        <f t="shared" si="490"/>
        <v>0</v>
      </c>
      <c r="E829" s="44">
        <f t="shared" si="490"/>
        <v>0</v>
      </c>
      <c r="F829" s="44">
        <f t="shared" si="490"/>
        <v>0</v>
      </c>
      <c r="G829" s="44">
        <f t="shared" si="490"/>
        <v>0</v>
      </c>
      <c r="H829" s="45">
        <f t="shared" si="490"/>
        <v>0</v>
      </c>
      <c r="I829" s="72">
        <f t="shared" si="478"/>
        <v>0</v>
      </c>
    </row>
    <row r="830" spans="1:9" s="3" customFormat="1" hidden="1" x14ac:dyDescent="0.2">
      <c r="A830" s="37" t="s">
        <v>49</v>
      </c>
      <c r="B830" s="140" t="s">
        <v>57</v>
      </c>
      <c r="C830" s="54">
        <f t="shared" ref="C830:D832" si="491">SUM(C877,C926,C974,C1023)</f>
        <v>0</v>
      </c>
      <c r="D830" s="54">
        <f t="shared" si="491"/>
        <v>0</v>
      </c>
      <c r="E830" s="54">
        <f>C830+D830</f>
        <v>0</v>
      </c>
      <c r="F830" s="54">
        <f t="shared" ref="F830:H832" si="492">SUM(F877,F926,F974,F1023)</f>
        <v>0</v>
      </c>
      <c r="G830" s="54">
        <f t="shared" si="492"/>
        <v>0</v>
      </c>
      <c r="H830" s="55">
        <f t="shared" si="492"/>
        <v>0</v>
      </c>
      <c r="I830" s="72">
        <f t="shared" si="478"/>
        <v>0</v>
      </c>
    </row>
    <row r="831" spans="1:9" s="3" customFormat="1" hidden="1" x14ac:dyDescent="0.2">
      <c r="A831" s="37" t="s">
        <v>51</v>
      </c>
      <c r="B831" s="140" t="s">
        <v>58</v>
      </c>
      <c r="C831" s="54">
        <f t="shared" si="491"/>
        <v>0</v>
      </c>
      <c r="D831" s="54">
        <f t="shared" si="491"/>
        <v>0</v>
      </c>
      <c r="E831" s="54">
        <f>C831+D831</f>
        <v>0</v>
      </c>
      <c r="F831" s="54">
        <f t="shared" si="492"/>
        <v>0</v>
      </c>
      <c r="G831" s="54">
        <f t="shared" si="492"/>
        <v>0</v>
      </c>
      <c r="H831" s="55">
        <f t="shared" si="492"/>
        <v>0</v>
      </c>
      <c r="I831" s="72">
        <f t="shared" si="478"/>
        <v>0</v>
      </c>
    </row>
    <row r="832" spans="1:9" s="3" customFormat="1" hidden="1" x14ac:dyDescent="0.2">
      <c r="A832" s="37" t="s">
        <v>53</v>
      </c>
      <c r="B832" s="140" t="s">
        <v>59</v>
      </c>
      <c r="C832" s="54">
        <f t="shared" si="491"/>
        <v>0</v>
      </c>
      <c r="D832" s="54">
        <f t="shared" si="491"/>
        <v>0</v>
      </c>
      <c r="E832" s="54">
        <f>C832+D832</f>
        <v>0</v>
      </c>
      <c r="F832" s="54">
        <f t="shared" si="492"/>
        <v>0</v>
      </c>
      <c r="G832" s="54">
        <f t="shared" si="492"/>
        <v>0</v>
      </c>
      <c r="H832" s="55">
        <f t="shared" si="492"/>
        <v>0</v>
      </c>
      <c r="I832" s="72">
        <f t="shared" si="478"/>
        <v>0</v>
      </c>
    </row>
    <row r="833" spans="1:9" hidden="1" x14ac:dyDescent="0.2">
      <c r="A833" s="60" t="s">
        <v>70</v>
      </c>
      <c r="B833" s="68" t="s">
        <v>60</v>
      </c>
      <c r="C833" s="44">
        <f t="shared" ref="C833" si="493">SUM(C837,C838,C839)</f>
        <v>0</v>
      </c>
      <c r="D833" s="44">
        <f t="shared" ref="D833:H833" si="494">SUM(D837,D838,D839)</f>
        <v>0</v>
      </c>
      <c r="E833" s="44">
        <f t="shared" si="494"/>
        <v>0</v>
      </c>
      <c r="F833" s="44">
        <f t="shared" si="494"/>
        <v>0</v>
      </c>
      <c r="G833" s="44">
        <f t="shared" si="494"/>
        <v>0</v>
      </c>
      <c r="H833" s="45">
        <f t="shared" si="494"/>
        <v>0</v>
      </c>
      <c r="I833" s="13">
        <f t="shared" si="478"/>
        <v>0</v>
      </c>
    </row>
    <row r="834" spans="1:9" s="3" customFormat="1" hidden="1" x14ac:dyDescent="0.2">
      <c r="A834" s="66" t="s">
        <v>46</v>
      </c>
      <c r="B834" s="68"/>
      <c r="C834" s="44"/>
      <c r="D834" s="44"/>
      <c r="E834" s="44"/>
      <c r="F834" s="44"/>
      <c r="G834" s="44"/>
      <c r="H834" s="45"/>
      <c r="I834" s="72">
        <f t="shared" si="478"/>
        <v>0</v>
      </c>
    </row>
    <row r="835" spans="1:9" hidden="1" x14ac:dyDescent="0.2">
      <c r="A835" s="64" t="s">
        <v>47</v>
      </c>
      <c r="B835" s="65"/>
      <c r="C835" s="44">
        <f t="shared" ref="C835" si="495">C837+C838+C839-C836</f>
        <v>0</v>
      </c>
      <c r="D835" s="44">
        <f t="shared" ref="D835:H835" si="496">D837+D838+D839-D836</f>
        <v>0</v>
      </c>
      <c r="E835" s="44">
        <f t="shared" si="496"/>
        <v>0</v>
      </c>
      <c r="F835" s="44">
        <f t="shared" si="496"/>
        <v>0</v>
      </c>
      <c r="G835" s="44">
        <f t="shared" si="496"/>
        <v>0</v>
      </c>
      <c r="H835" s="45">
        <f t="shared" si="496"/>
        <v>0</v>
      </c>
      <c r="I835" s="13">
        <f t="shared" si="478"/>
        <v>0</v>
      </c>
    </row>
    <row r="836" spans="1:9" s="3" customFormat="1" hidden="1" x14ac:dyDescent="0.2">
      <c r="A836" s="64" t="s">
        <v>48</v>
      </c>
      <c r="B836" s="65"/>
      <c r="C836" s="44">
        <f t="shared" ref="C836:H836" si="497">SUM(C883,C932,C980,C1029)</f>
        <v>0</v>
      </c>
      <c r="D836" s="44">
        <f t="shared" si="497"/>
        <v>0</v>
      </c>
      <c r="E836" s="44">
        <f t="shared" si="497"/>
        <v>0</v>
      </c>
      <c r="F836" s="44">
        <f t="shared" si="497"/>
        <v>0</v>
      </c>
      <c r="G836" s="44">
        <f t="shared" si="497"/>
        <v>0</v>
      </c>
      <c r="H836" s="45">
        <f t="shared" si="497"/>
        <v>0</v>
      </c>
      <c r="I836" s="72">
        <f t="shared" si="478"/>
        <v>0</v>
      </c>
    </row>
    <row r="837" spans="1:9" hidden="1" x14ac:dyDescent="0.2">
      <c r="A837" s="37" t="s">
        <v>49</v>
      </c>
      <c r="B837" s="140" t="s">
        <v>61</v>
      </c>
      <c r="C837" s="39">
        <f t="shared" ref="C837:D839" si="498">SUM(C884,C933,C981,C1030)</f>
        <v>0</v>
      </c>
      <c r="D837" s="39">
        <f t="shared" si="498"/>
        <v>0</v>
      </c>
      <c r="E837" s="39">
        <f>C837+D837</f>
        <v>0</v>
      </c>
      <c r="F837" s="39">
        <f t="shared" ref="F837:H839" si="499">SUM(F884,F933,F981,F1030)</f>
        <v>0</v>
      </c>
      <c r="G837" s="39">
        <f t="shared" si="499"/>
        <v>0</v>
      </c>
      <c r="H837" s="40">
        <f t="shared" si="499"/>
        <v>0</v>
      </c>
      <c r="I837" s="13">
        <f t="shared" si="478"/>
        <v>0</v>
      </c>
    </row>
    <row r="838" spans="1:9" hidden="1" x14ac:dyDescent="0.2">
      <c r="A838" s="37" t="s">
        <v>51</v>
      </c>
      <c r="B838" s="140" t="s">
        <v>62</v>
      </c>
      <c r="C838" s="39">
        <f t="shared" si="498"/>
        <v>0</v>
      </c>
      <c r="D838" s="39">
        <f t="shared" si="498"/>
        <v>0</v>
      </c>
      <c r="E838" s="39">
        <f>C838+D838</f>
        <v>0</v>
      </c>
      <c r="F838" s="39">
        <f t="shared" si="499"/>
        <v>0</v>
      </c>
      <c r="G838" s="39">
        <f t="shared" si="499"/>
        <v>0</v>
      </c>
      <c r="H838" s="40">
        <f t="shared" si="499"/>
        <v>0</v>
      </c>
      <c r="I838" s="13">
        <f t="shared" si="478"/>
        <v>0</v>
      </c>
    </row>
    <row r="839" spans="1:9" s="3" customFormat="1" hidden="1" x14ac:dyDescent="0.2">
      <c r="A839" s="37" t="s">
        <v>53</v>
      </c>
      <c r="B839" s="140" t="s">
        <v>63</v>
      </c>
      <c r="C839" s="54">
        <f t="shared" si="498"/>
        <v>0</v>
      </c>
      <c r="D839" s="54">
        <f t="shared" si="498"/>
        <v>0</v>
      </c>
      <c r="E839" s="54">
        <f>C839+D839</f>
        <v>0</v>
      </c>
      <c r="F839" s="54">
        <f t="shared" si="499"/>
        <v>0</v>
      </c>
      <c r="G839" s="54">
        <f t="shared" si="499"/>
        <v>0</v>
      </c>
      <c r="H839" s="55">
        <f t="shared" si="499"/>
        <v>0</v>
      </c>
      <c r="I839" s="72">
        <f t="shared" si="478"/>
        <v>0</v>
      </c>
    </row>
    <row r="840" spans="1:9" s="3" customFormat="1" hidden="1" x14ac:dyDescent="0.2">
      <c r="A840" s="69"/>
      <c r="B840" s="53"/>
      <c r="C840" s="54"/>
      <c r="D840" s="54"/>
      <c r="E840" s="54"/>
      <c r="F840" s="54"/>
      <c r="G840" s="54"/>
      <c r="H840" s="55"/>
      <c r="I840" s="72">
        <f t="shared" si="478"/>
        <v>0</v>
      </c>
    </row>
    <row r="841" spans="1:9" s="3" customFormat="1" hidden="1" x14ac:dyDescent="0.2">
      <c r="A841" s="46" t="s">
        <v>64</v>
      </c>
      <c r="B841" s="68" t="s">
        <v>65</v>
      </c>
      <c r="C841" s="44">
        <f>SUM(C888,C937,C985,C1034)</f>
        <v>0</v>
      </c>
      <c r="D841" s="44">
        <f>SUM(D888,D937,D985,D1034)</f>
        <v>0</v>
      </c>
      <c r="E841" s="44">
        <f>C841+D841</f>
        <v>0</v>
      </c>
      <c r="F841" s="44">
        <f>SUM(F888,F937,F985,F1034)</f>
        <v>0</v>
      </c>
      <c r="G841" s="44">
        <f>SUM(G888,G937,G985,G1034)</f>
        <v>0</v>
      </c>
      <c r="H841" s="45">
        <f>SUM(H888,H937,H985,H1034)</f>
        <v>0</v>
      </c>
      <c r="I841" s="72">
        <f t="shared" si="478"/>
        <v>0</v>
      </c>
    </row>
    <row r="842" spans="1:9" s="3" customFormat="1" hidden="1" x14ac:dyDescent="0.2">
      <c r="A842" s="69"/>
      <c r="B842" s="53"/>
      <c r="C842" s="54"/>
      <c r="D842" s="54"/>
      <c r="E842" s="54"/>
      <c r="F842" s="54"/>
      <c r="G842" s="54"/>
      <c r="H842" s="55"/>
      <c r="I842" s="72">
        <f t="shared" si="478"/>
        <v>0</v>
      </c>
    </row>
    <row r="843" spans="1:9" s="2" customFormat="1" ht="25.5" x14ac:dyDescent="0.2">
      <c r="A843" s="116" t="s">
        <v>105</v>
      </c>
      <c r="B843" s="105"/>
      <c r="C843" s="106">
        <f t="shared" ref="C843:H843" si="500">C844</f>
        <v>96650.7</v>
      </c>
      <c r="D843" s="106">
        <f t="shared" si="500"/>
        <v>0</v>
      </c>
      <c r="E843" s="106">
        <f t="shared" si="500"/>
        <v>96650.7</v>
      </c>
      <c r="F843" s="106">
        <f t="shared" si="500"/>
        <v>323606.90000000002</v>
      </c>
      <c r="G843" s="106">
        <f t="shared" si="500"/>
        <v>0</v>
      </c>
      <c r="H843" s="107">
        <f t="shared" si="500"/>
        <v>0</v>
      </c>
      <c r="I843" s="71">
        <f t="shared" ref="I843:I861" si="501">SUM(E843:H843)</f>
        <v>420257.6</v>
      </c>
    </row>
    <row r="844" spans="1:9" s="5" customFormat="1" x14ac:dyDescent="0.2">
      <c r="A844" s="94" t="s">
        <v>72</v>
      </c>
      <c r="B844" s="95"/>
      <c r="C844" s="96">
        <f t="shared" ref="C844" si="502">SUM(C845,C846,C847,C848)</f>
        <v>96650.7</v>
      </c>
      <c r="D844" s="96">
        <f t="shared" ref="D844:H844" si="503">SUM(D845,D846,D847,D848)</f>
        <v>0</v>
      </c>
      <c r="E844" s="96">
        <f t="shared" si="503"/>
        <v>96650.7</v>
      </c>
      <c r="F844" s="96">
        <f t="shared" si="503"/>
        <v>323606.90000000002</v>
      </c>
      <c r="G844" s="96">
        <f t="shared" si="503"/>
        <v>0</v>
      </c>
      <c r="H844" s="97">
        <f t="shared" si="503"/>
        <v>0</v>
      </c>
      <c r="I844" s="99">
        <f t="shared" si="501"/>
        <v>420257.6</v>
      </c>
    </row>
    <row r="845" spans="1:9" s="3" customFormat="1" x14ac:dyDescent="0.2">
      <c r="A845" s="37" t="s">
        <v>13</v>
      </c>
      <c r="B845" s="38"/>
      <c r="C845" s="54">
        <v>1933</v>
      </c>
      <c r="D845" s="54"/>
      <c r="E845" s="54">
        <f>SUM(C845,D845)</f>
        <v>1933</v>
      </c>
      <c r="F845" s="54">
        <f>ROUND((297804.6-73.5-96580.1)*0.02,1)+122456</f>
        <v>126479</v>
      </c>
      <c r="G845" s="54"/>
      <c r="H845" s="55"/>
      <c r="I845" s="72">
        <f t="shared" si="501"/>
        <v>128412</v>
      </c>
    </row>
    <row r="846" spans="1:9" s="3" customFormat="1" hidden="1" x14ac:dyDescent="0.2">
      <c r="A846" s="37" t="s">
        <v>14</v>
      </c>
      <c r="B846" s="41"/>
      <c r="C846" s="54"/>
      <c r="D846" s="54"/>
      <c r="E846" s="54">
        <f>SUM(C846,D846)</f>
        <v>0</v>
      </c>
      <c r="F846" s="54"/>
      <c r="G846" s="54"/>
      <c r="H846" s="55"/>
      <c r="I846" s="72">
        <f t="shared" si="501"/>
        <v>0</v>
      </c>
    </row>
    <row r="847" spans="1:9" s="3" customFormat="1" ht="38.25" hidden="1" x14ac:dyDescent="0.2">
      <c r="A847" s="37" t="s">
        <v>73</v>
      </c>
      <c r="B847" s="38">
        <v>42029303</v>
      </c>
      <c r="C847" s="54"/>
      <c r="D847" s="54"/>
      <c r="E847" s="54">
        <f>SUM(C847,D847)</f>
        <v>0</v>
      </c>
      <c r="F847" s="54"/>
      <c r="G847" s="54"/>
      <c r="H847" s="55"/>
      <c r="I847" s="72">
        <f t="shared" si="501"/>
        <v>0</v>
      </c>
    </row>
    <row r="848" spans="1:9" s="3" customFormat="1" ht="25.5" x14ac:dyDescent="0.2">
      <c r="A848" s="42" t="s">
        <v>16</v>
      </c>
      <c r="B848" s="43" t="s">
        <v>17</v>
      </c>
      <c r="C848" s="44">
        <f t="shared" ref="C848" si="504">SUM(C849,C853,C857)</f>
        <v>94717.7</v>
      </c>
      <c r="D848" s="44">
        <f t="shared" ref="D848:H848" si="505">SUM(D849,D853,D857)</f>
        <v>0</v>
      </c>
      <c r="E848" s="44">
        <f t="shared" si="505"/>
        <v>94717.7</v>
      </c>
      <c r="F848" s="44">
        <f t="shared" si="505"/>
        <v>197127.9</v>
      </c>
      <c r="G848" s="44">
        <f t="shared" si="505"/>
        <v>0</v>
      </c>
      <c r="H848" s="45">
        <f t="shared" si="505"/>
        <v>0</v>
      </c>
      <c r="I848" s="72">
        <f t="shared" si="501"/>
        <v>291845.59999999998</v>
      </c>
    </row>
    <row r="849" spans="1:9" s="3" customFormat="1" x14ac:dyDescent="0.2">
      <c r="A849" s="46" t="s">
        <v>18</v>
      </c>
      <c r="B849" s="47" t="s">
        <v>19</v>
      </c>
      <c r="C849" s="44">
        <f t="shared" ref="C849" si="506">SUM(C850:C852)</f>
        <v>94717.7</v>
      </c>
      <c r="D849" s="44">
        <f t="shared" ref="D849:H849" si="507">SUM(D850:D852)</f>
        <v>0</v>
      </c>
      <c r="E849" s="44">
        <f t="shared" si="507"/>
        <v>94717.7</v>
      </c>
      <c r="F849" s="44">
        <f t="shared" si="507"/>
        <v>197127.9</v>
      </c>
      <c r="G849" s="44">
        <f t="shared" si="507"/>
        <v>0</v>
      </c>
      <c r="H849" s="45">
        <f t="shared" si="507"/>
        <v>0</v>
      </c>
      <c r="I849" s="72">
        <f t="shared" si="501"/>
        <v>291845.59999999998</v>
      </c>
    </row>
    <row r="850" spans="1:9" s="3" customFormat="1" hidden="1" x14ac:dyDescent="0.2">
      <c r="A850" s="48" t="s">
        <v>20</v>
      </c>
      <c r="B850" s="49" t="s">
        <v>19</v>
      </c>
      <c r="C850" s="54"/>
      <c r="D850" s="54"/>
      <c r="E850" s="54">
        <f>SUM(C850,D850)</f>
        <v>0</v>
      </c>
      <c r="F850" s="54"/>
      <c r="G850" s="54"/>
      <c r="H850" s="55"/>
      <c r="I850" s="72">
        <f t="shared" si="501"/>
        <v>0</v>
      </c>
    </row>
    <row r="851" spans="1:9" s="3" customFormat="1" hidden="1" x14ac:dyDescent="0.2">
      <c r="A851" s="48" t="s">
        <v>21</v>
      </c>
      <c r="B851" s="49" t="s">
        <v>22</v>
      </c>
      <c r="C851" s="54"/>
      <c r="D851" s="54"/>
      <c r="E851" s="54">
        <f>SUM(C851,D851)</f>
        <v>0</v>
      </c>
      <c r="F851" s="54"/>
      <c r="G851" s="54"/>
      <c r="H851" s="55"/>
      <c r="I851" s="72">
        <f t="shared" si="501"/>
        <v>0</v>
      </c>
    </row>
    <row r="852" spans="1:9" s="3" customFormat="1" x14ac:dyDescent="0.2">
      <c r="A852" s="48" t="s">
        <v>23</v>
      </c>
      <c r="B852" s="49" t="s">
        <v>24</v>
      </c>
      <c r="C852" s="54">
        <v>94717.7</v>
      </c>
      <c r="D852" s="54"/>
      <c r="E852" s="54">
        <f>SUM(C852,D852)</f>
        <v>94717.7</v>
      </c>
      <c r="F852" s="54">
        <f>ROUND((297804.6-73.5-96580.1)*0.98,1)-0.1</f>
        <v>197127.9</v>
      </c>
      <c r="G852" s="54"/>
      <c r="H852" s="55"/>
      <c r="I852" s="72">
        <f t="shared" si="501"/>
        <v>291845.59999999998</v>
      </c>
    </row>
    <row r="853" spans="1:9" s="3" customFormat="1" hidden="1" x14ac:dyDescent="0.2">
      <c r="A853" s="46" t="s">
        <v>25</v>
      </c>
      <c r="B853" s="51" t="s">
        <v>26</v>
      </c>
      <c r="C853" s="44">
        <f t="shared" ref="C853" si="508">SUM(C854:C856)</f>
        <v>0</v>
      </c>
      <c r="D853" s="44">
        <f t="shared" ref="D853:H853" si="509">SUM(D854:D856)</f>
        <v>0</v>
      </c>
      <c r="E853" s="44">
        <f t="shared" si="509"/>
        <v>0</v>
      </c>
      <c r="F853" s="44">
        <f t="shared" si="509"/>
        <v>0</v>
      </c>
      <c r="G853" s="44">
        <f t="shared" si="509"/>
        <v>0</v>
      </c>
      <c r="H853" s="45">
        <f t="shared" si="509"/>
        <v>0</v>
      </c>
      <c r="I853" s="72">
        <f t="shared" si="501"/>
        <v>0</v>
      </c>
    </row>
    <row r="854" spans="1:9" s="3" customFormat="1" hidden="1" x14ac:dyDescent="0.2">
      <c r="A854" s="48" t="s">
        <v>20</v>
      </c>
      <c r="B854" s="50" t="s">
        <v>27</v>
      </c>
      <c r="C854" s="54"/>
      <c r="D854" s="54"/>
      <c r="E854" s="54">
        <f>SUM(C854,D854)</f>
        <v>0</v>
      </c>
      <c r="F854" s="54"/>
      <c r="G854" s="54"/>
      <c r="H854" s="55"/>
      <c r="I854" s="72">
        <f t="shared" si="501"/>
        <v>0</v>
      </c>
    </row>
    <row r="855" spans="1:9" s="3" customFormat="1" hidden="1" x14ac:dyDescent="0.2">
      <c r="A855" s="48" t="s">
        <v>21</v>
      </c>
      <c r="B855" s="50" t="s">
        <v>28</v>
      </c>
      <c r="C855" s="54"/>
      <c r="D855" s="54"/>
      <c r="E855" s="54">
        <f>SUM(C855,D855)</f>
        <v>0</v>
      </c>
      <c r="F855" s="54"/>
      <c r="G855" s="54"/>
      <c r="H855" s="55"/>
      <c r="I855" s="72">
        <f t="shared" si="501"/>
        <v>0</v>
      </c>
    </row>
    <row r="856" spans="1:9" s="3" customFormat="1" hidden="1" x14ac:dyDescent="0.2">
      <c r="A856" s="48" t="s">
        <v>23</v>
      </c>
      <c r="B856" s="50" t="s">
        <v>29</v>
      </c>
      <c r="C856" s="54"/>
      <c r="D856" s="54"/>
      <c r="E856" s="54">
        <f>SUM(C856,D856)</f>
        <v>0</v>
      </c>
      <c r="F856" s="54"/>
      <c r="G856" s="54"/>
      <c r="H856" s="55"/>
      <c r="I856" s="72">
        <f t="shared" si="501"/>
        <v>0</v>
      </c>
    </row>
    <row r="857" spans="1:9" s="3" customFormat="1" hidden="1" x14ac:dyDescent="0.2">
      <c r="A857" s="46" t="s">
        <v>76</v>
      </c>
      <c r="B857" s="51" t="s">
        <v>31</v>
      </c>
      <c r="C857" s="44">
        <f t="shared" ref="C857" si="510">SUM(C858:C860)</f>
        <v>0</v>
      </c>
      <c r="D857" s="44">
        <f t="shared" ref="D857:H857" si="511">SUM(D858:D860)</f>
        <v>0</v>
      </c>
      <c r="E857" s="44">
        <f t="shared" si="511"/>
        <v>0</v>
      </c>
      <c r="F857" s="44">
        <f t="shared" si="511"/>
        <v>0</v>
      </c>
      <c r="G857" s="44">
        <f t="shared" si="511"/>
        <v>0</v>
      </c>
      <c r="H857" s="45">
        <f t="shared" si="511"/>
        <v>0</v>
      </c>
      <c r="I857" s="72">
        <f t="shared" si="501"/>
        <v>0</v>
      </c>
    </row>
    <row r="858" spans="1:9" s="3" customFormat="1" hidden="1" x14ac:dyDescent="0.2">
      <c r="A858" s="48" t="s">
        <v>20</v>
      </c>
      <c r="B858" s="50" t="s">
        <v>32</v>
      </c>
      <c r="C858" s="54"/>
      <c r="D858" s="54"/>
      <c r="E858" s="54">
        <f>SUM(C858,D858)</f>
        <v>0</v>
      </c>
      <c r="F858" s="54"/>
      <c r="G858" s="54"/>
      <c r="H858" s="55"/>
      <c r="I858" s="72">
        <f t="shared" si="501"/>
        <v>0</v>
      </c>
    </row>
    <row r="859" spans="1:9" s="3" customFormat="1" hidden="1" x14ac:dyDescent="0.2">
      <c r="A859" s="48" t="s">
        <v>21</v>
      </c>
      <c r="B859" s="50" t="s">
        <v>33</v>
      </c>
      <c r="C859" s="54"/>
      <c r="D859" s="54"/>
      <c r="E859" s="54">
        <f>SUM(C859,D859)</f>
        <v>0</v>
      </c>
      <c r="F859" s="54"/>
      <c r="G859" s="54"/>
      <c r="H859" s="55"/>
      <c r="I859" s="72">
        <f t="shared" si="501"/>
        <v>0</v>
      </c>
    </row>
    <row r="860" spans="1:9" s="3" customFormat="1" hidden="1" x14ac:dyDescent="0.2">
      <c r="A860" s="48" t="s">
        <v>23</v>
      </c>
      <c r="B860" s="50" t="s">
        <v>34</v>
      </c>
      <c r="C860" s="54"/>
      <c r="D860" s="54"/>
      <c r="E860" s="54">
        <f>SUM(C860,D860)</f>
        <v>0</v>
      </c>
      <c r="F860" s="54"/>
      <c r="G860" s="54"/>
      <c r="H860" s="55"/>
      <c r="I860" s="72">
        <f t="shared" si="501"/>
        <v>0</v>
      </c>
    </row>
    <row r="861" spans="1:9" s="5" customFormat="1" x14ac:dyDescent="0.2">
      <c r="A861" s="94" t="s">
        <v>69</v>
      </c>
      <c r="B861" s="95"/>
      <c r="C861" s="96">
        <f t="shared" ref="C861" si="512">SUM(C862,C865,C888)</f>
        <v>96650.7</v>
      </c>
      <c r="D861" s="96">
        <f t="shared" ref="D861:H861" si="513">SUM(D862,D865,D888)</f>
        <v>0</v>
      </c>
      <c r="E861" s="96">
        <f t="shared" si="513"/>
        <v>96650.7</v>
      </c>
      <c r="F861" s="96">
        <f t="shared" si="513"/>
        <v>323606.90000000002</v>
      </c>
      <c r="G861" s="96">
        <f t="shared" si="513"/>
        <v>0</v>
      </c>
      <c r="H861" s="97">
        <f t="shared" si="513"/>
        <v>0</v>
      </c>
      <c r="I861" s="99">
        <f t="shared" si="501"/>
        <v>420257.6</v>
      </c>
    </row>
    <row r="862" spans="1:9" s="3" customFormat="1" hidden="1" x14ac:dyDescent="0.2">
      <c r="A862" s="60" t="s">
        <v>36</v>
      </c>
      <c r="B862" s="61">
        <v>20</v>
      </c>
      <c r="C862" s="44">
        <f t="shared" ref="C862:H862" si="514">SUM(C863)</f>
        <v>0</v>
      </c>
      <c r="D862" s="44">
        <f t="shared" si="514"/>
        <v>0</v>
      </c>
      <c r="E862" s="44">
        <f t="shared" si="514"/>
        <v>0</v>
      </c>
      <c r="F862" s="44">
        <f t="shared" si="514"/>
        <v>0</v>
      </c>
      <c r="G862" s="44">
        <f t="shared" si="514"/>
        <v>0</v>
      </c>
      <c r="H862" s="45">
        <f t="shared" si="514"/>
        <v>0</v>
      </c>
      <c r="I862" s="72">
        <f t="shared" ref="I862:I890" si="515">SUM(E862:H862)</f>
        <v>0</v>
      </c>
    </row>
    <row r="863" spans="1:9" s="3" customFormat="1" hidden="1" x14ac:dyDescent="0.2">
      <c r="A863" s="48" t="s">
        <v>39</v>
      </c>
      <c r="B863" s="138" t="s">
        <v>38</v>
      </c>
      <c r="C863" s="54"/>
      <c r="D863" s="54"/>
      <c r="E863" s="54">
        <f>C863+D863</f>
        <v>0</v>
      </c>
      <c r="F863" s="54"/>
      <c r="G863" s="54"/>
      <c r="H863" s="55"/>
      <c r="I863" s="72">
        <f t="shared" si="515"/>
        <v>0</v>
      </c>
    </row>
    <row r="864" spans="1:9" s="3" customFormat="1" hidden="1" x14ac:dyDescent="0.2">
      <c r="A864" s="48"/>
      <c r="B864" s="49"/>
      <c r="C864" s="54"/>
      <c r="D864" s="54"/>
      <c r="E864" s="54"/>
      <c r="F864" s="54"/>
      <c r="G864" s="54"/>
      <c r="H864" s="55"/>
      <c r="I864" s="72">
        <f t="shared" si="515"/>
        <v>0</v>
      </c>
    </row>
    <row r="865" spans="1:11" s="3" customFormat="1" ht="25.5" x14ac:dyDescent="0.2">
      <c r="A865" s="60" t="s">
        <v>115</v>
      </c>
      <c r="B865" s="62">
        <v>58</v>
      </c>
      <c r="C865" s="44">
        <f t="shared" ref="C865" si="516">SUM(C866,C873,C880)</f>
        <v>96650.7</v>
      </c>
      <c r="D865" s="44">
        <f t="shared" ref="D865:H865" si="517">SUM(D866,D873,D880)</f>
        <v>0</v>
      </c>
      <c r="E865" s="44">
        <f t="shared" si="517"/>
        <v>96650.7</v>
      </c>
      <c r="F865" s="44">
        <f t="shared" si="517"/>
        <v>323606.90000000002</v>
      </c>
      <c r="G865" s="44">
        <f t="shared" si="517"/>
        <v>0</v>
      </c>
      <c r="H865" s="45">
        <f t="shared" si="517"/>
        <v>0</v>
      </c>
      <c r="I865" s="72">
        <f t="shared" si="515"/>
        <v>420257.6</v>
      </c>
    </row>
    <row r="866" spans="1:11" s="3" customFormat="1" x14ac:dyDescent="0.2">
      <c r="A866" s="60" t="s">
        <v>44</v>
      </c>
      <c r="B866" s="63" t="s">
        <v>45</v>
      </c>
      <c r="C866" s="44">
        <f t="shared" ref="C866" si="518">SUM(C870,C871,C872)</f>
        <v>96650.7</v>
      </c>
      <c r="D866" s="44">
        <f t="shared" ref="D866:H866" si="519">SUM(D870,D871,D872)</f>
        <v>0</v>
      </c>
      <c r="E866" s="44">
        <f t="shared" si="519"/>
        <v>96650.7</v>
      </c>
      <c r="F866" s="44">
        <f t="shared" si="519"/>
        <v>323606.90000000002</v>
      </c>
      <c r="G866" s="44">
        <f t="shared" si="519"/>
        <v>0</v>
      </c>
      <c r="H866" s="45">
        <f t="shared" si="519"/>
        <v>0</v>
      </c>
      <c r="I866" s="72">
        <f t="shared" si="515"/>
        <v>420257.6</v>
      </c>
    </row>
    <row r="867" spans="1:11" s="3" customFormat="1" hidden="1" x14ac:dyDescent="0.2">
      <c r="A867" s="64" t="s">
        <v>46</v>
      </c>
      <c r="B867" s="65"/>
      <c r="C867" s="44"/>
      <c r="D867" s="44"/>
      <c r="E867" s="44"/>
      <c r="F867" s="44"/>
      <c r="G867" s="44"/>
      <c r="H867" s="45"/>
      <c r="I867" s="72">
        <f t="shared" si="515"/>
        <v>0</v>
      </c>
    </row>
    <row r="868" spans="1:11" s="3" customFormat="1" x14ac:dyDescent="0.2">
      <c r="A868" s="64" t="s">
        <v>47</v>
      </c>
      <c r="B868" s="65"/>
      <c r="C868" s="44">
        <f>C870+C871+C872-C869</f>
        <v>70.300000000017505</v>
      </c>
      <c r="D868" s="44">
        <f>D870+D871+D872-D869</f>
        <v>0</v>
      </c>
      <c r="E868" s="44">
        <f t="shared" ref="E868:H868" si="520">E870+E871+E872-E869</f>
        <v>70.300000000017505</v>
      </c>
      <c r="F868" s="44">
        <f t="shared" si="520"/>
        <v>0</v>
      </c>
      <c r="G868" s="44">
        <f t="shared" si="520"/>
        <v>0</v>
      </c>
      <c r="H868" s="45">
        <f t="shared" si="520"/>
        <v>0</v>
      </c>
      <c r="I868" s="72">
        <f t="shared" si="515"/>
        <v>70.300000000017505</v>
      </c>
    </row>
    <row r="869" spans="1:11" s="5" customFormat="1" x14ac:dyDescent="0.2">
      <c r="A869" s="64" t="s">
        <v>48</v>
      </c>
      <c r="B869" s="65"/>
      <c r="C869" s="125">
        <f>96650.7-70.3</f>
        <v>96580.4</v>
      </c>
      <c r="D869" s="125"/>
      <c r="E869" s="125">
        <f>C869+D869</f>
        <v>96580.4</v>
      </c>
      <c r="F869" s="125">
        <f>323606.9</f>
        <v>323606.90000000002</v>
      </c>
      <c r="G869" s="125">
        <f>SUM(G870:G872)</f>
        <v>0</v>
      </c>
      <c r="H869" s="126"/>
      <c r="I869" s="99">
        <f t="shared" si="515"/>
        <v>420187.3</v>
      </c>
    </row>
    <row r="870" spans="1:11" s="3" customFormat="1" x14ac:dyDescent="0.2">
      <c r="A870" s="37" t="s">
        <v>49</v>
      </c>
      <c r="B870" s="139" t="s">
        <v>50</v>
      </c>
      <c r="C870" s="54">
        <f>ROUND(96650.7*0.15,1)</f>
        <v>14497.6</v>
      </c>
      <c r="D870" s="54"/>
      <c r="E870" s="54">
        <f>C870+D870</f>
        <v>14497.6</v>
      </c>
      <c r="F870" s="54">
        <f>ROUND((297804.6-73.5-96580.1)*0.15,1)-0.1</f>
        <v>30172.6</v>
      </c>
      <c r="G870" s="54"/>
      <c r="H870" s="55"/>
      <c r="I870" s="72">
        <f t="shared" si="515"/>
        <v>44670.2</v>
      </c>
      <c r="J870" s="3">
        <v>0.02</v>
      </c>
      <c r="K870" s="3">
        <v>0.13</v>
      </c>
    </row>
    <row r="871" spans="1:11" s="3" customFormat="1" x14ac:dyDescent="0.2">
      <c r="A871" s="37" t="s">
        <v>51</v>
      </c>
      <c r="B871" s="139" t="s">
        <v>52</v>
      </c>
      <c r="C871" s="54">
        <f>ROUND(96650.7*0.85,1)</f>
        <v>82153.100000000006</v>
      </c>
      <c r="D871" s="54"/>
      <c r="E871" s="54">
        <f>C871+D871</f>
        <v>82153.100000000006</v>
      </c>
      <c r="F871" s="54">
        <f>ROUND((297804.6-73.5-96580.1)*0.85,1)-0.1</f>
        <v>170978.3</v>
      </c>
      <c r="G871" s="54"/>
      <c r="H871" s="55"/>
      <c r="I871" s="72">
        <f t="shared" si="515"/>
        <v>253131.4</v>
      </c>
      <c r="J871" s="3">
        <v>0.85</v>
      </c>
    </row>
    <row r="872" spans="1:11" s="3" customFormat="1" x14ac:dyDescent="0.2">
      <c r="A872" s="37" t="s">
        <v>53</v>
      </c>
      <c r="B872" s="140" t="s">
        <v>54</v>
      </c>
      <c r="C872" s="54"/>
      <c r="D872" s="54"/>
      <c r="E872" s="54">
        <f>C872+D872</f>
        <v>0</v>
      </c>
      <c r="F872" s="54">
        <v>122456</v>
      </c>
      <c r="G872" s="54"/>
      <c r="H872" s="55"/>
      <c r="I872" s="72">
        <f t="shared" si="515"/>
        <v>122456</v>
      </c>
    </row>
    <row r="873" spans="1:11" s="3" customFormat="1" hidden="1" x14ac:dyDescent="0.2">
      <c r="A873" s="60" t="s">
        <v>55</v>
      </c>
      <c r="B873" s="61" t="s">
        <v>56</v>
      </c>
      <c r="C873" s="44">
        <f t="shared" ref="C873:H873" si="521">SUM(C877,C878,C879)</f>
        <v>0</v>
      </c>
      <c r="D873" s="44">
        <f t="shared" si="521"/>
        <v>0</v>
      </c>
      <c r="E873" s="44">
        <f t="shared" si="521"/>
        <v>0</v>
      </c>
      <c r="F873" s="44">
        <f t="shared" si="521"/>
        <v>0</v>
      </c>
      <c r="G873" s="44">
        <f t="shared" si="521"/>
        <v>0</v>
      </c>
      <c r="H873" s="45">
        <f t="shared" si="521"/>
        <v>0</v>
      </c>
      <c r="I873" s="72">
        <f t="shared" si="515"/>
        <v>0</v>
      </c>
    </row>
    <row r="874" spans="1:11" s="3" customFormat="1" hidden="1" x14ac:dyDescent="0.2">
      <c r="A874" s="66" t="s">
        <v>46</v>
      </c>
      <c r="B874" s="61"/>
      <c r="C874" s="44"/>
      <c r="D874" s="44"/>
      <c r="E874" s="44"/>
      <c r="F874" s="44"/>
      <c r="G874" s="44"/>
      <c r="H874" s="45"/>
      <c r="I874" s="72">
        <f t="shared" si="515"/>
        <v>0</v>
      </c>
    </row>
    <row r="875" spans="1:11" s="3" customFormat="1" hidden="1" x14ac:dyDescent="0.2">
      <c r="A875" s="64" t="s">
        <v>47</v>
      </c>
      <c r="B875" s="65"/>
      <c r="C875" s="44">
        <f t="shared" ref="C875:H875" si="522">C877+C878+C879-C876</f>
        <v>0</v>
      </c>
      <c r="D875" s="44">
        <f t="shared" si="522"/>
        <v>0</v>
      </c>
      <c r="E875" s="44">
        <f t="shared" si="522"/>
        <v>0</v>
      </c>
      <c r="F875" s="44">
        <f t="shared" si="522"/>
        <v>0</v>
      </c>
      <c r="G875" s="44">
        <f t="shared" si="522"/>
        <v>0</v>
      </c>
      <c r="H875" s="45">
        <f t="shared" si="522"/>
        <v>0</v>
      </c>
      <c r="I875" s="72">
        <f t="shared" si="515"/>
        <v>0</v>
      </c>
    </row>
    <row r="876" spans="1:11" s="3" customFormat="1" hidden="1" x14ac:dyDescent="0.2">
      <c r="A876" s="64" t="s">
        <v>48</v>
      </c>
      <c r="B876" s="65"/>
      <c r="C876" s="44"/>
      <c r="D876" s="44"/>
      <c r="E876" s="44">
        <f>C876+D876</f>
        <v>0</v>
      </c>
      <c r="F876" s="44"/>
      <c r="G876" s="44"/>
      <c r="H876" s="45"/>
      <c r="I876" s="72">
        <f t="shared" si="515"/>
        <v>0</v>
      </c>
    </row>
    <row r="877" spans="1:11" s="3" customFormat="1" hidden="1" x14ac:dyDescent="0.2">
      <c r="A877" s="37" t="s">
        <v>49</v>
      </c>
      <c r="B877" s="140" t="s">
        <v>57</v>
      </c>
      <c r="C877" s="54"/>
      <c r="D877" s="54"/>
      <c r="E877" s="54">
        <f>C877+D877</f>
        <v>0</v>
      </c>
      <c r="F877" s="54"/>
      <c r="G877" s="54"/>
      <c r="H877" s="55"/>
      <c r="I877" s="72">
        <f t="shared" si="515"/>
        <v>0</v>
      </c>
    </row>
    <row r="878" spans="1:11" s="3" customFormat="1" hidden="1" x14ac:dyDescent="0.2">
      <c r="A878" s="37" t="s">
        <v>51</v>
      </c>
      <c r="B878" s="140" t="s">
        <v>58</v>
      </c>
      <c r="C878" s="54"/>
      <c r="D878" s="54"/>
      <c r="E878" s="54">
        <f>C878+D878</f>
        <v>0</v>
      </c>
      <c r="F878" s="54"/>
      <c r="G878" s="54"/>
      <c r="H878" s="55"/>
      <c r="I878" s="72">
        <f t="shared" si="515"/>
        <v>0</v>
      </c>
    </row>
    <row r="879" spans="1:11" s="3" customFormat="1" hidden="1" x14ac:dyDescent="0.2">
      <c r="A879" s="37" t="s">
        <v>53</v>
      </c>
      <c r="B879" s="140" t="s">
        <v>59</v>
      </c>
      <c r="C879" s="54"/>
      <c r="D879" s="54"/>
      <c r="E879" s="54">
        <f>C879+D879</f>
        <v>0</v>
      </c>
      <c r="F879" s="54"/>
      <c r="G879" s="54"/>
      <c r="H879" s="55"/>
      <c r="I879" s="72">
        <f t="shared" si="515"/>
        <v>0</v>
      </c>
    </row>
    <row r="880" spans="1:11" s="3" customFormat="1" hidden="1" x14ac:dyDescent="0.2">
      <c r="A880" s="60" t="s">
        <v>70</v>
      </c>
      <c r="B880" s="68" t="s">
        <v>60</v>
      </c>
      <c r="C880" s="44">
        <f t="shared" ref="C880:H880" si="523">SUM(C884,C885,C886)</f>
        <v>0</v>
      </c>
      <c r="D880" s="44">
        <f t="shared" si="523"/>
        <v>0</v>
      </c>
      <c r="E880" s="44">
        <f t="shared" si="523"/>
        <v>0</v>
      </c>
      <c r="F880" s="44">
        <f t="shared" si="523"/>
        <v>0</v>
      </c>
      <c r="G880" s="44">
        <f t="shared" si="523"/>
        <v>0</v>
      </c>
      <c r="H880" s="45">
        <f t="shared" si="523"/>
        <v>0</v>
      </c>
      <c r="I880" s="72">
        <f t="shared" si="515"/>
        <v>0</v>
      </c>
    </row>
    <row r="881" spans="1:9" s="3" customFormat="1" hidden="1" x14ac:dyDescent="0.2">
      <c r="A881" s="66" t="s">
        <v>46</v>
      </c>
      <c r="B881" s="68"/>
      <c r="C881" s="44"/>
      <c r="D881" s="44"/>
      <c r="E881" s="44"/>
      <c r="F881" s="44"/>
      <c r="G881" s="44"/>
      <c r="H881" s="45"/>
      <c r="I881" s="72">
        <f t="shared" si="515"/>
        <v>0</v>
      </c>
    </row>
    <row r="882" spans="1:9" s="3" customFormat="1" hidden="1" x14ac:dyDescent="0.2">
      <c r="A882" s="64" t="s">
        <v>47</v>
      </c>
      <c r="B882" s="65"/>
      <c r="C882" s="44">
        <f t="shared" ref="C882:H882" si="524">C884+C885+C886-C883</f>
        <v>0</v>
      </c>
      <c r="D882" s="44">
        <f t="shared" si="524"/>
        <v>0</v>
      </c>
      <c r="E882" s="44">
        <f t="shared" si="524"/>
        <v>0</v>
      </c>
      <c r="F882" s="44">
        <f t="shared" si="524"/>
        <v>0</v>
      </c>
      <c r="G882" s="44">
        <f t="shared" si="524"/>
        <v>0</v>
      </c>
      <c r="H882" s="45">
        <f t="shared" si="524"/>
        <v>0</v>
      </c>
      <c r="I882" s="72">
        <f t="shared" si="515"/>
        <v>0</v>
      </c>
    </row>
    <row r="883" spans="1:9" s="3" customFormat="1" hidden="1" x14ac:dyDescent="0.2">
      <c r="A883" s="64" t="s">
        <v>48</v>
      </c>
      <c r="B883" s="65"/>
      <c r="C883" s="44"/>
      <c r="D883" s="44"/>
      <c r="E883" s="44">
        <f>C883+D883</f>
        <v>0</v>
      </c>
      <c r="F883" s="44"/>
      <c r="G883" s="44"/>
      <c r="H883" s="45"/>
      <c r="I883" s="72">
        <f t="shared" si="515"/>
        <v>0</v>
      </c>
    </row>
    <row r="884" spans="1:9" s="3" customFormat="1" hidden="1" x14ac:dyDescent="0.2">
      <c r="A884" s="37" t="s">
        <v>49</v>
      </c>
      <c r="B884" s="140" t="s">
        <v>61</v>
      </c>
      <c r="C884" s="54"/>
      <c r="D884" s="54"/>
      <c r="E884" s="54">
        <f>C884+D884</f>
        <v>0</v>
      </c>
      <c r="F884" s="54"/>
      <c r="G884" s="54"/>
      <c r="H884" s="55"/>
      <c r="I884" s="72">
        <f t="shared" si="515"/>
        <v>0</v>
      </c>
    </row>
    <row r="885" spans="1:9" s="3" customFormat="1" hidden="1" x14ac:dyDescent="0.2">
      <c r="A885" s="37" t="s">
        <v>51</v>
      </c>
      <c r="B885" s="140" t="s">
        <v>62</v>
      </c>
      <c r="C885" s="54"/>
      <c r="D885" s="54"/>
      <c r="E885" s="54">
        <f>C885+D885</f>
        <v>0</v>
      </c>
      <c r="F885" s="54"/>
      <c r="G885" s="54"/>
      <c r="H885" s="55"/>
      <c r="I885" s="72">
        <f t="shared" si="515"/>
        <v>0</v>
      </c>
    </row>
    <row r="886" spans="1:9" s="3" customFormat="1" hidden="1" x14ac:dyDescent="0.2">
      <c r="A886" s="37" t="s">
        <v>53</v>
      </c>
      <c r="B886" s="140" t="s">
        <v>63</v>
      </c>
      <c r="C886" s="54"/>
      <c r="D886" s="54"/>
      <c r="E886" s="54">
        <f>C886+D886</f>
        <v>0</v>
      </c>
      <c r="F886" s="54"/>
      <c r="G886" s="54"/>
      <c r="H886" s="55"/>
      <c r="I886" s="72">
        <f t="shared" si="515"/>
        <v>0</v>
      </c>
    </row>
    <row r="887" spans="1:9" s="3" customFormat="1" hidden="1" x14ac:dyDescent="0.2">
      <c r="A887" s="69"/>
      <c r="B887" s="53"/>
      <c r="C887" s="54"/>
      <c r="D887" s="54"/>
      <c r="E887" s="54"/>
      <c r="F887" s="54"/>
      <c r="G887" s="54"/>
      <c r="H887" s="55"/>
      <c r="I887" s="72">
        <f t="shared" si="515"/>
        <v>0</v>
      </c>
    </row>
    <row r="888" spans="1:9" s="3" customFormat="1" hidden="1" x14ac:dyDescent="0.2">
      <c r="A888" s="46" t="s">
        <v>64</v>
      </c>
      <c r="B888" s="68" t="s">
        <v>65</v>
      </c>
      <c r="C888" s="44"/>
      <c r="D888" s="44"/>
      <c r="E888" s="44">
        <f>C888+D888</f>
        <v>0</v>
      </c>
      <c r="F888" s="44"/>
      <c r="G888" s="44"/>
      <c r="H888" s="45"/>
      <c r="I888" s="72">
        <f t="shared" si="515"/>
        <v>0</v>
      </c>
    </row>
    <row r="889" spans="1:9" s="3" customFormat="1" hidden="1" x14ac:dyDescent="0.2">
      <c r="A889" s="69"/>
      <c r="B889" s="53"/>
      <c r="C889" s="54"/>
      <c r="D889" s="54"/>
      <c r="E889" s="54"/>
      <c r="F889" s="54"/>
      <c r="G889" s="54"/>
      <c r="H889" s="55"/>
      <c r="I889" s="72">
        <f t="shared" si="515"/>
        <v>0</v>
      </c>
    </row>
    <row r="890" spans="1:9" s="3" customFormat="1" hidden="1" x14ac:dyDescent="0.2">
      <c r="A890" s="127" t="s">
        <v>66</v>
      </c>
      <c r="B890" s="128"/>
      <c r="C890" s="129">
        <f t="shared" ref="C890:H890" si="525">C843-C861</f>
        <v>0</v>
      </c>
      <c r="D890" s="129">
        <f t="shared" si="525"/>
        <v>0</v>
      </c>
      <c r="E890" s="129">
        <f t="shared" si="525"/>
        <v>0</v>
      </c>
      <c r="F890" s="129">
        <f t="shared" si="525"/>
        <v>0</v>
      </c>
      <c r="G890" s="129">
        <f t="shared" si="525"/>
        <v>0</v>
      </c>
      <c r="H890" s="130">
        <f t="shared" si="525"/>
        <v>0</v>
      </c>
      <c r="I890" s="72">
        <f t="shared" si="515"/>
        <v>0</v>
      </c>
    </row>
    <row r="891" spans="1:9" s="3" customFormat="1" hidden="1" x14ac:dyDescent="0.2">
      <c r="A891" s="52"/>
      <c r="B891" s="53"/>
      <c r="C891" s="54"/>
      <c r="D891" s="54"/>
      <c r="E891" s="54"/>
      <c r="F891" s="54"/>
      <c r="G891" s="54"/>
      <c r="H891" s="55"/>
      <c r="I891" s="72">
        <f t="shared" ref="I891:I943" si="526">SUM(E891:H891)</f>
        <v>0</v>
      </c>
    </row>
    <row r="892" spans="1:9" s="2" customFormat="1" ht="25.5" hidden="1" x14ac:dyDescent="0.2">
      <c r="A892" s="116" t="s">
        <v>106</v>
      </c>
      <c r="B892" s="105"/>
      <c r="C892" s="106">
        <f t="shared" ref="C892:H892" si="527">C893</f>
        <v>0</v>
      </c>
      <c r="D892" s="106">
        <f t="shared" si="527"/>
        <v>0</v>
      </c>
      <c r="E892" s="106">
        <f t="shared" si="527"/>
        <v>0</v>
      </c>
      <c r="F892" s="106">
        <f t="shared" si="527"/>
        <v>0</v>
      </c>
      <c r="G892" s="106">
        <f t="shared" si="527"/>
        <v>0</v>
      </c>
      <c r="H892" s="107">
        <f t="shared" si="527"/>
        <v>0</v>
      </c>
      <c r="I892" s="71">
        <f t="shared" si="526"/>
        <v>0</v>
      </c>
    </row>
    <row r="893" spans="1:9" hidden="1" x14ac:dyDescent="0.2">
      <c r="A893" s="100" t="s">
        <v>72</v>
      </c>
      <c r="B893" s="101"/>
      <c r="C893" s="102">
        <f t="shared" ref="C893" si="528">SUM(C894,C895,C896,C897)</f>
        <v>0</v>
      </c>
      <c r="D893" s="102">
        <f t="shared" ref="D893:H893" si="529">SUM(D894,D895,D896,D897)</f>
        <v>0</v>
      </c>
      <c r="E893" s="102">
        <f t="shared" si="529"/>
        <v>0</v>
      </c>
      <c r="F893" s="102">
        <f t="shared" si="529"/>
        <v>0</v>
      </c>
      <c r="G893" s="102">
        <f t="shared" si="529"/>
        <v>0</v>
      </c>
      <c r="H893" s="103">
        <f t="shared" si="529"/>
        <v>0</v>
      </c>
      <c r="I893" s="13">
        <f t="shared" si="526"/>
        <v>0</v>
      </c>
    </row>
    <row r="894" spans="1:9" hidden="1" x14ac:dyDescent="0.2">
      <c r="A894" s="37" t="s">
        <v>13</v>
      </c>
      <c r="B894" s="38"/>
      <c r="C894" s="39"/>
      <c r="D894" s="39"/>
      <c r="E894" s="39">
        <f>SUM(C894,D894)</f>
        <v>0</v>
      </c>
      <c r="F894" s="39"/>
      <c r="G894" s="39"/>
      <c r="H894" s="40"/>
      <c r="I894" s="13">
        <f t="shared" si="526"/>
        <v>0</v>
      </c>
    </row>
    <row r="895" spans="1:9" s="3" customFormat="1" hidden="1" x14ac:dyDescent="0.2">
      <c r="A895" s="37" t="s">
        <v>14</v>
      </c>
      <c r="B895" s="41"/>
      <c r="C895" s="54"/>
      <c r="D895" s="54"/>
      <c r="E895" s="54">
        <f>SUM(C895,D895)</f>
        <v>0</v>
      </c>
      <c r="F895" s="54"/>
      <c r="G895" s="54"/>
      <c r="H895" s="55"/>
      <c r="I895" s="72">
        <f t="shared" si="526"/>
        <v>0</v>
      </c>
    </row>
    <row r="896" spans="1:9" s="3" customFormat="1" ht="38.25" hidden="1" x14ac:dyDescent="0.2">
      <c r="A896" s="37" t="s">
        <v>73</v>
      </c>
      <c r="B896" s="38">
        <v>420269</v>
      </c>
      <c r="C896" s="54"/>
      <c r="D896" s="54"/>
      <c r="E896" s="54">
        <f>SUM(C896,D896)</f>
        <v>0</v>
      </c>
      <c r="F896" s="54"/>
      <c r="G896" s="54"/>
      <c r="H896" s="55"/>
      <c r="I896" s="72">
        <f t="shared" si="526"/>
        <v>0</v>
      </c>
    </row>
    <row r="897" spans="1:9" s="3" customFormat="1" ht="25.5" hidden="1" x14ac:dyDescent="0.2">
      <c r="A897" s="42" t="s">
        <v>74</v>
      </c>
      <c r="B897" s="43" t="s">
        <v>75</v>
      </c>
      <c r="C897" s="44">
        <f t="shared" ref="C897:H897" si="530">SUM(C898,C902,C906)</f>
        <v>0</v>
      </c>
      <c r="D897" s="44">
        <f t="shared" si="530"/>
        <v>0</v>
      </c>
      <c r="E897" s="44">
        <f t="shared" si="530"/>
        <v>0</v>
      </c>
      <c r="F897" s="44">
        <f t="shared" si="530"/>
        <v>0</v>
      </c>
      <c r="G897" s="44">
        <f t="shared" si="530"/>
        <v>0</v>
      </c>
      <c r="H897" s="45">
        <f t="shared" si="530"/>
        <v>0</v>
      </c>
      <c r="I897" s="72">
        <f t="shared" si="526"/>
        <v>0</v>
      </c>
    </row>
    <row r="898" spans="1:9" s="3" customFormat="1" hidden="1" x14ac:dyDescent="0.2">
      <c r="A898" s="46" t="s">
        <v>18</v>
      </c>
      <c r="B898" s="47" t="s">
        <v>17</v>
      </c>
      <c r="C898" s="44">
        <f t="shared" ref="C898:H898" si="531">SUM(C899:C901)</f>
        <v>0</v>
      </c>
      <c r="D898" s="44">
        <f t="shared" si="531"/>
        <v>0</v>
      </c>
      <c r="E898" s="44">
        <f t="shared" si="531"/>
        <v>0</v>
      </c>
      <c r="F898" s="44">
        <f t="shared" si="531"/>
        <v>0</v>
      </c>
      <c r="G898" s="44">
        <f t="shared" si="531"/>
        <v>0</v>
      </c>
      <c r="H898" s="45">
        <f t="shared" si="531"/>
        <v>0</v>
      </c>
      <c r="I898" s="72">
        <f t="shared" si="526"/>
        <v>0</v>
      </c>
    </row>
    <row r="899" spans="1:9" s="3" customFormat="1" hidden="1" x14ac:dyDescent="0.2">
      <c r="A899" s="48" t="s">
        <v>20</v>
      </c>
      <c r="B899" s="49" t="s">
        <v>19</v>
      </c>
      <c r="C899" s="54"/>
      <c r="D899" s="54"/>
      <c r="E899" s="54">
        <f>SUM(C899,D899)</f>
        <v>0</v>
      </c>
      <c r="F899" s="54"/>
      <c r="G899" s="54"/>
      <c r="H899" s="55"/>
      <c r="I899" s="72">
        <f t="shared" si="526"/>
        <v>0</v>
      </c>
    </row>
    <row r="900" spans="1:9" s="3" customFormat="1" hidden="1" x14ac:dyDescent="0.2">
      <c r="A900" s="48" t="s">
        <v>21</v>
      </c>
      <c r="B900" s="50" t="s">
        <v>22</v>
      </c>
      <c r="C900" s="54"/>
      <c r="D900" s="54"/>
      <c r="E900" s="54">
        <f>SUM(C900,D900)</f>
        <v>0</v>
      </c>
      <c r="F900" s="54"/>
      <c r="G900" s="54"/>
      <c r="H900" s="55"/>
      <c r="I900" s="72">
        <f t="shared" si="526"/>
        <v>0</v>
      </c>
    </row>
    <row r="901" spans="1:9" s="3" customFormat="1" hidden="1" x14ac:dyDescent="0.2">
      <c r="A901" s="48" t="s">
        <v>23</v>
      </c>
      <c r="B901" s="50" t="s">
        <v>24</v>
      </c>
      <c r="C901" s="54"/>
      <c r="D901" s="54"/>
      <c r="E901" s="54">
        <f>SUM(C901,D901)</f>
        <v>0</v>
      </c>
      <c r="F901" s="54"/>
      <c r="G901" s="54"/>
      <c r="H901" s="55"/>
      <c r="I901" s="72">
        <f t="shared" si="526"/>
        <v>0</v>
      </c>
    </row>
    <row r="902" spans="1:9" s="3" customFormat="1" hidden="1" x14ac:dyDescent="0.2">
      <c r="A902" s="46" t="s">
        <v>25</v>
      </c>
      <c r="B902" s="51" t="s">
        <v>26</v>
      </c>
      <c r="C902" s="44">
        <f t="shared" ref="C902:H902" si="532">SUM(C903:C905)</f>
        <v>0</v>
      </c>
      <c r="D902" s="44">
        <f t="shared" si="532"/>
        <v>0</v>
      </c>
      <c r="E902" s="44">
        <f t="shared" si="532"/>
        <v>0</v>
      </c>
      <c r="F902" s="44">
        <f t="shared" si="532"/>
        <v>0</v>
      </c>
      <c r="G902" s="44">
        <f t="shared" si="532"/>
        <v>0</v>
      </c>
      <c r="H902" s="45">
        <f t="shared" si="532"/>
        <v>0</v>
      </c>
      <c r="I902" s="72">
        <f t="shared" si="526"/>
        <v>0</v>
      </c>
    </row>
    <row r="903" spans="1:9" s="3" customFormat="1" hidden="1" x14ac:dyDescent="0.2">
      <c r="A903" s="48" t="s">
        <v>20</v>
      </c>
      <c r="B903" s="50" t="s">
        <v>27</v>
      </c>
      <c r="C903" s="54"/>
      <c r="D903" s="54"/>
      <c r="E903" s="54">
        <f>SUM(C903,D903)</f>
        <v>0</v>
      </c>
      <c r="F903" s="54"/>
      <c r="G903" s="54"/>
      <c r="H903" s="55"/>
      <c r="I903" s="72">
        <f t="shared" si="526"/>
        <v>0</v>
      </c>
    </row>
    <row r="904" spans="1:9" s="3" customFormat="1" hidden="1" x14ac:dyDescent="0.2">
      <c r="A904" s="48" t="s">
        <v>21</v>
      </c>
      <c r="B904" s="50" t="s">
        <v>28</v>
      </c>
      <c r="C904" s="54"/>
      <c r="D904" s="54"/>
      <c r="E904" s="54">
        <f>SUM(C904,D904)</f>
        <v>0</v>
      </c>
      <c r="F904" s="54"/>
      <c r="G904" s="54"/>
      <c r="H904" s="55"/>
      <c r="I904" s="72">
        <f t="shared" si="526"/>
        <v>0</v>
      </c>
    </row>
    <row r="905" spans="1:9" s="3" customFormat="1" hidden="1" x14ac:dyDescent="0.2">
      <c r="A905" s="48" t="s">
        <v>23</v>
      </c>
      <c r="B905" s="50" t="s">
        <v>29</v>
      </c>
      <c r="C905" s="54"/>
      <c r="D905" s="54"/>
      <c r="E905" s="54">
        <f>SUM(C905,D905)</f>
        <v>0</v>
      </c>
      <c r="F905" s="54"/>
      <c r="G905" s="54"/>
      <c r="H905" s="55"/>
      <c r="I905" s="72">
        <f t="shared" si="526"/>
        <v>0</v>
      </c>
    </row>
    <row r="906" spans="1:9" s="3" customFormat="1" hidden="1" x14ac:dyDescent="0.2">
      <c r="A906" s="46" t="s">
        <v>76</v>
      </c>
      <c r="B906" s="51" t="s">
        <v>31</v>
      </c>
      <c r="C906" s="44">
        <f t="shared" ref="C906:H906" si="533">SUM(C907:C909)</f>
        <v>0</v>
      </c>
      <c r="D906" s="44">
        <f t="shared" si="533"/>
        <v>0</v>
      </c>
      <c r="E906" s="44">
        <f t="shared" si="533"/>
        <v>0</v>
      </c>
      <c r="F906" s="44">
        <f t="shared" si="533"/>
        <v>0</v>
      </c>
      <c r="G906" s="44">
        <f t="shared" si="533"/>
        <v>0</v>
      </c>
      <c r="H906" s="45">
        <f t="shared" si="533"/>
        <v>0</v>
      </c>
      <c r="I906" s="72">
        <f t="shared" si="526"/>
        <v>0</v>
      </c>
    </row>
    <row r="907" spans="1:9" s="3" customFormat="1" hidden="1" x14ac:dyDescent="0.2">
      <c r="A907" s="48" t="s">
        <v>20</v>
      </c>
      <c r="B907" s="50" t="s">
        <v>32</v>
      </c>
      <c r="C907" s="54"/>
      <c r="D907" s="54"/>
      <c r="E907" s="54">
        <f>SUM(C907,D907)</f>
        <v>0</v>
      </c>
      <c r="F907" s="54"/>
      <c r="G907" s="54"/>
      <c r="H907" s="55"/>
      <c r="I907" s="72">
        <f t="shared" si="526"/>
        <v>0</v>
      </c>
    </row>
    <row r="908" spans="1:9" s="3" customFormat="1" hidden="1" x14ac:dyDescent="0.2">
      <c r="A908" s="48" t="s">
        <v>21</v>
      </c>
      <c r="B908" s="50" t="s">
        <v>33</v>
      </c>
      <c r="C908" s="54"/>
      <c r="D908" s="54"/>
      <c r="E908" s="54">
        <f>SUM(C908,D908)</f>
        <v>0</v>
      </c>
      <c r="F908" s="54"/>
      <c r="G908" s="54"/>
      <c r="H908" s="55"/>
      <c r="I908" s="72">
        <f t="shared" si="526"/>
        <v>0</v>
      </c>
    </row>
    <row r="909" spans="1:9" s="3" customFormat="1" hidden="1" x14ac:dyDescent="0.2">
      <c r="A909" s="48" t="s">
        <v>23</v>
      </c>
      <c r="B909" s="50" t="s">
        <v>34</v>
      </c>
      <c r="C909" s="54"/>
      <c r="D909" s="54"/>
      <c r="E909" s="54">
        <f>SUM(C909,D909)</f>
        <v>0</v>
      </c>
      <c r="F909" s="54"/>
      <c r="G909" s="54"/>
      <c r="H909" s="55"/>
      <c r="I909" s="72">
        <f t="shared" si="526"/>
        <v>0</v>
      </c>
    </row>
    <row r="910" spans="1:9" hidden="1" x14ac:dyDescent="0.2">
      <c r="A910" s="100" t="s">
        <v>69</v>
      </c>
      <c r="B910" s="101"/>
      <c r="C910" s="102">
        <f t="shared" ref="C910" si="534">SUM(C911,C914,C937)</f>
        <v>0</v>
      </c>
      <c r="D910" s="102">
        <f t="shared" ref="D910:H910" si="535">SUM(D911,D914,D937)</f>
        <v>0</v>
      </c>
      <c r="E910" s="102">
        <f t="shared" si="535"/>
        <v>0</v>
      </c>
      <c r="F910" s="102">
        <f t="shared" si="535"/>
        <v>0</v>
      </c>
      <c r="G910" s="102">
        <f t="shared" si="535"/>
        <v>0</v>
      </c>
      <c r="H910" s="103">
        <f t="shared" si="535"/>
        <v>0</v>
      </c>
      <c r="I910" s="13">
        <f t="shared" si="526"/>
        <v>0</v>
      </c>
    </row>
    <row r="911" spans="1:9" hidden="1" x14ac:dyDescent="0.2">
      <c r="A911" s="60" t="s">
        <v>36</v>
      </c>
      <c r="B911" s="61">
        <v>20</v>
      </c>
      <c r="C911" s="44">
        <f t="shared" ref="C911:H911" si="536">SUM(C912)</f>
        <v>0</v>
      </c>
      <c r="D911" s="44">
        <f t="shared" si="536"/>
        <v>0</v>
      </c>
      <c r="E911" s="44">
        <f t="shared" si="536"/>
        <v>0</v>
      </c>
      <c r="F911" s="44">
        <f t="shared" si="536"/>
        <v>0</v>
      </c>
      <c r="G911" s="44">
        <f t="shared" si="536"/>
        <v>0</v>
      </c>
      <c r="H911" s="45">
        <f t="shared" si="536"/>
        <v>0</v>
      </c>
      <c r="I911" s="13">
        <f t="shared" si="526"/>
        <v>0</v>
      </c>
    </row>
    <row r="912" spans="1:9" hidden="1" x14ac:dyDescent="0.2">
      <c r="A912" s="48" t="s">
        <v>39</v>
      </c>
      <c r="B912" s="138" t="s">
        <v>38</v>
      </c>
      <c r="C912" s="39"/>
      <c r="D912" s="39"/>
      <c r="E912" s="39">
        <f>C912+D912</f>
        <v>0</v>
      </c>
      <c r="F912" s="39"/>
      <c r="G912" s="39"/>
      <c r="H912" s="40"/>
      <c r="I912" s="13">
        <f t="shared" si="526"/>
        <v>0</v>
      </c>
    </row>
    <row r="913" spans="1:9" s="3" customFormat="1" hidden="1" x14ac:dyDescent="0.2">
      <c r="A913" s="48"/>
      <c r="B913" s="49"/>
      <c r="C913" s="54"/>
      <c r="D913" s="54"/>
      <c r="E913" s="54"/>
      <c r="F913" s="54"/>
      <c r="G913" s="54"/>
      <c r="H913" s="55"/>
      <c r="I913" s="72">
        <f t="shared" si="526"/>
        <v>0</v>
      </c>
    </row>
    <row r="914" spans="1:9" ht="25.5" hidden="1" x14ac:dyDescent="0.2">
      <c r="A914" s="60" t="s">
        <v>43</v>
      </c>
      <c r="B914" s="62">
        <v>58</v>
      </c>
      <c r="C914" s="44">
        <f t="shared" ref="C914" si="537">SUM(C915,C922,C929)</f>
        <v>0</v>
      </c>
      <c r="D914" s="44">
        <f t="shared" ref="D914:H914" si="538">SUM(D915,D922,D929)</f>
        <v>0</v>
      </c>
      <c r="E914" s="44">
        <f t="shared" si="538"/>
        <v>0</v>
      </c>
      <c r="F914" s="44">
        <f t="shared" si="538"/>
        <v>0</v>
      </c>
      <c r="G914" s="44">
        <f t="shared" si="538"/>
        <v>0</v>
      </c>
      <c r="H914" s="45">
        <f t="shared" si="538"/>
        <v>0</v>
      </c>
      <c r="I914" s="13">
        <f t="shared" si="526"/>
        <v>0</v>
      </c>
    </row>
    <row r="915" spans="1:9" s="3" customFormat="1" hidden="1" x14ac:dyDescent="0.2">
      <c r="A915" s="60" t="s">
        <v>44</v>
      </c>
      <c r="B915" s="63" t="s">
        <v>45</v>
      </c>
      <c r="C915" s="44">
        <f t="shared" ref="C915:H915" si="539">SUM(C919,C920,C921)</f>
        <v>0</v>
      </c>
      <c r="D915" s="44">
        <f t="shared" si="539"/>
        <v>0</v>
      </c>
      <c r="E915" s="44">
        <f t="shared" si="539"/>
        <v>0</v>
      </c>
      <c r="F915" s="44">
        <f t="shared" si="539"/>
        <v>0</v>
      </c>
      <c r="G915" s="44">
        <f t="shared" si="539"/>
        <v>0</v>
      </c>
      <c r="H915" s="45">
        <f t="shared" si="539"/>
        <v>0</v>
      </c>
      <c r="I915" s="72">
        <f t="shared" si="526"/>
        <v>0</v>
      </c>
    </row>
    <row r="916" spans="1:9" s="3" customFormat="1" hidden="1" x14ac:dyDescent="0.2">
      <c r="A916" s="64" t="s">
        <v>46</v>
      </c>
      <c r="B916" s="65"/>
      <c r="C916" s="44"/>
      <c r="D916" s="44"/>
      <c r="E916" s="44"/>
      <c r="F916" s="44"/>
      <c r="G916" s="44"/>
      <c r="H916" s="45"/>
      <c r="I916" s="72">
        <f t="shared" si="526"/>
        <v>0</v>
      </c>
    </row>
    <row r="917" spans="1:9" s="3" customFormat="1" hidden="1" x14ac:dyDescent="0.2">
      <c r="A917" s="64" t="s">
        <v>47</v>
      </c>
      <c r="B917" s="65"/>
      <c r="C917" s="44">
        <f t="shared" ref="C917:H917" si="540">C919+C920+C921-C918</f>
        <v>0</v>
      </c>
      <c r="D917" s="44">
        <f t="shared" si="540"/>
        <v>0</v>
      </c>
      <c r="E917" s="44">
        <f t="shared" si="540"/>
        <v>0</v>
      </c>
      <c r="F917" s="44">
        <f t="shared" si="540"/>
        <v>0</v>
      </c>
      <c r="G917" s="44">
        <f t="shared" si="540"/>
        <v>0</v>
      </c>
      <c r="H917" s="45">
        <f t="shared" si="540"/>
        <v>0</v>
      </c>
      <c r="I917" s="72">
        <f t="shared" si="526"/>
        <v>0</v>
      </c>
    </row>
    <row r="918" spans="1:9" s="3" customFormat="1" hidden="1" x14ac:dyDescent="0.2">
      <c r="A918" s="64" t="s">
        <v>48</v>
      </c>
      <c r="B918" s="65"/>
      <c r="C918" s="44"/>
      <c r="D918" s="44"/>
      <c r="E918" s="44">
        <f>C918+D918</f>
        <v>0</v>
      </c>
      <c r="F918" s="44"/>
      <c r="G918" s="44"/>
      <c r="H918" s="45"/>
      <c r="I918" s="72">
        <f t="shared" si="526"/>
        <v>0</v>
      </c>
    </row>
    <row r="919" spans="1:9" s="3" customFormat="1" hidden="1" x14ac:dyDescent="0.2">
      <c r="A919" s="37" t="s">
        <v>49</v>
      </c>
      <c r="B919" s="139" t="s">
        <v>50</v>
      </c>
      <c r="C919" s="54"/>
      <c r="D919" s="54"/>
      <c r="E919" s="54">
        <f>C919+D919</f>
        <v>0</v>
      </c>
      <c r="F919" s="54"/>
      <c r="G919" s="54"/>
      <c r="H919" s="55"/>
      <c r="I919" s="72">
        <f t="shared" si="526"/>
        <v>0</v>
      </c>
    </row>
    <row r="920" spans="1:9" s="3" customFormat="1" hidden="1" x14ac:dyDescent="0.2">
      <c r="A920" s="37" t="s">
        <v>51</v>
      </c>
      <c r="B920" s="139" t="s">
        <v>52</v>
      </c>
      <c r="C920" s="54"/>
      <c r="D920" s="54"/>
      <c r="E920" s="54">
        <f>C920+D920</f>
        <v>0</v>
      </c>
      <c r="F920" s="54"/>
      <c r="G920" s="54"/>
      <c r="H920" s="55"/>
      <c r="I920" s="72">
        <f t="shared" si="526"/>
        <v>0</v>
      </c>
    </row>
    <row r="921" spans="1:9" s="3" customFormat="1" hidden="1" x14ac:dyDescent="0.2">
      <c r="A921" s="37" t="s">
        <v>53</v>
      </c>
      <c r="B921" s="140" t="s">
        <v>54</v>
      </c>
      <c r="C921" s="54"/>
      <c r="D921" s="54"/>
      <c r="E921" s="54">
        <f>C921+D921</f>
        <v>0</v>
      </c>
      <c r="F921" s="54"/>
      <c r="G921" s="54"/>
      <c r="H921" s="55"/>
      <c r="I921" s="72">
        <f t="shared" si="526"/>
        <v>0</v>
      </c>
    </row>
    <row r="922" spans="1:9" s="3" customFormat="1" hidden="1" x14ac:dyDescent="0.2">
      <c r="A922" s="60" t="s">
        <v>55</v>
      </c>
      <c r="B922" s="61" t="s">
        <v>56</v>
      </c>
      <c r="C922" s="44">
        <f t="shared" ref="C922:H922" si="541">SUM(C926,C927,C928)</f>
        <v>0</v>
      </c>
      <c r="D922" s="44">
        <f t="shared" si="541"/>
        <v>0</v>
      </c>
      <c r="E922" s="44">
        <f t="shared" si="541"/>
        <v>0</v>
      </c>
      <c r="F922" s="44">
        <f t="shared" si="541"/>
        <v>0</v>
      </c>
      <c r="G922" s="44">
        <f t="shared" si="541"/>
        <v>0</v>
      </c>
      <c r="H922" s="45">
        <f t="shared" si="541"/>
        <v>0</v>
      </c>
      <c r="I922" s="72">
        <f t="shared" si="526"/>
        <v>0</v>
      </c>
    </row>
    <row r="923" spans="1:9" s="3" customFormat="1" hidden="1" x14ac:dyDescent="0.2">
      <c r="A923" s="66" t="s">
        <v>46</v>
      </c>
      <c r="B923" s="61"/>
      <c r="C923" s="44"/>
      <c r="D923" s="44"/>
      <c r="E923" s="44"/>
      <c r="F923" s="44"/>
      <c r="G923" s="44"/>
      <c r="H923" s="45"/>
      <c r="I923" s="72">
        <f t="shared" si="526"/>
        <v>0</v>
      </c>
    </row>
    <row r="924" spans="1:9" s="3" customFormat="1" hidden="1" x14ac:dyDescent="0.2">
      <c r="A924" s="64" t="s">
        <v>47</v>
      </c>
      <c r="B924" s="65"/>
      <c r="C924" s="44">
        <f t="shared" ref="C924:H924" si="542">C926+C927+C928-C925</f>
        <v>0</v>
      </c>
      <c r="D924" s="44">
        <f t="shared" si="542"/>
        <v>0</v>
      </c>
      <c r="E924" s="44">
        <f t="shared" si="542"/>
        <v>0</v>
      </c>
      <c r="F924" s="44">
        <f t="shared" si="542"/>
        <v>0</v>
      </c>
      <c r="G924" s="44">
        <f t="shared" si="542"/>
        <v>0</v>
      </c>
      <c r="H924" s="45">
        <f t="shared" si="542"/>
        <v>0</v>
      </c>
      <c r="I924" s="72">
        <f t="shared" si="526"/>
        <v>0</v>
      </c>
    </row>
    <row r="925" spans="1:9" s="3" customFormat="1" hidden="1" x14ac:dyDescent="0.2">
      <c r="A925" s="64" t="s">
        <v>48</v>
      </c>
      <c r="B925" s="65"/>
      <c r="C925" s="44"/>
      <c r="D925" s="44"/>
      <c r="E925" s="44">
        <f>C925+D925</f>
        <v>0</v>
      </c>
      <c r="F925" s="44"/>
      <c r="G925" s="44"/>
      <c r="H925" s="45"/>
      <c r="I925" s="72">
        <f t="shared" si="526"/>
        <v>0</v>
      </c>
    </row>
    <row r="926" spans="1:9" s="3" customFormat="1" hidden="1" x14ac:dyDescent="0.2">
      <c r="A926" s="37" t="s">
        <v>49</v>
      </c>
      <c r="B926" s="140" t="s">
        <v>57</v>
      </c>
      <c r="C926" s="54"/>
      <c r="D926" s="54"/>
      <c r="E926" s="54">
        <f>C926+D926</f>
        <v>0</v>
      </c>
      <c r="F926" s="54"/>
      <c r="G926" s="54"/>
      <c r="H926" s="55"/>
      <c r="I926" s="72">
        <f t="shared" si="526"/>
        <v>0</v>
      </c>
    </row>
    <row r="927" spans="1:9" s="3" customFormat="1" hidden="1" x14ac:dyDescent="0.2">
      <c r="A927" s="37" t="s">
        <v>51</v>
      </c>
      <c r="B927" s="140" t="s">
        <v>58</v>
      </c>
      <c r="C927" s="54"/>
      <c r="D927" s="54"/>
      <c r="E927" s="54">
        <f>C927+D927</f>
        <v>0</v>
      </c>
      <c r="F927" s="54"/>
      <c r="G927" s="54"/>
      <c r="H927" s="55"/>
      <c r="I927" s="72">
        <f t="shared" si="526"/>
        <v>0</v>
      </c>
    </row>
    <row r="928" spans="1:9" s="3" customFormat="1" hidden="1" x14ac:dyDescent="0.2">
      <c r="A928" s="37" t="s">
        <v>53</v>
      </c>
      <c r="B928" s="140" t="s">
        <v>59</v>
      </c>
      <c r="C928" s="54"/>
      <c r="D928" s="54"/>
      <c r="E928" s="54">
        <f>C928+D928</f>
        <v>0</v>
      </c>
      <c r="F928" s="54"/>
      <c r="G928" s="54"/>
      <c r="H928" s="55"/>
      <c r="I928" s="72">
        <f t="shared" si="526"/>
        <v>0</v>
      </c>
    </row>
    <row r="929" spans="1:11" hidden="1" x14ac:dyDescent="0.2">
      <c r="A929" s="60" t="s">
        <v>70</v>
      </c>
      <c r="B929" s="68" t="s">
        <v>60</v>
      </c>
      <c r="C929" s="44">
        <f t="shared" ref="C929" si="543">SUM(C933,C934,C935)</f>
        <v>0</v>
      </c>
      <c r="D929" s="44">
        <f t="shared" ref="D929:H929" si="544">SUM(D933,D934,D935)</f>
        <v>0</v>
      </c>
      <c r="E929" s="44">
        <f t="shared" si="544"/>
        <v>0</v>
      </c>
      <c r="F929" s="44">
        <f t="shared" si="544"/>
        <v>0</v>
      </c>
      <c r="G929" s="44">
        <f t="shared" si="544"/>
        <v>0</v>
      </c>
      <c r="H929" s="45">
        <f t="shared" si="544"/>
        <v>0</v>
      </c>
      <c r="I929" s="13">
        <f t="shared" si="526"/>
        <v>0</v>
      </c>
    </row>
    <row r="930" spans="1:11" s="3" customFormat="1" hidden="1" x14ac:dyDescent="0.2">
      <c r="A930" s="66" t="s">
        <v>46</v>
      </c>
      <c r="B930" s="68"/>
      <c r="C930" s="44"/>
      <c r="D930" s="44"/>
      <c r="E930" s="44"/>
      <c r="F930" s="44"/>
      <c r="G930" s="44"/>
      <c r="H930" s="45"/>
      <c r="I930" s="72">
        <f t="shared" si="526"/>
        <v>0</v>
      </c>
    </row>
    <row r="931" spans="1:11" hidden="1" x14ac:dyDescent="0.2">
      <c r="A931" s="64" t="s">
        <v>47</v>
      </c>
      <c r="B931" s="65"/>
      <c r="C931" s="44">
        <f t="shared" ref="C931" si="545">C933+C934+C935-C932</f>
        <v>0</v>
      </c>
      <c r="D931" s="44">
        <f t="shared" ref="D931:H931" si="546">D933+D934+D935-D932</f>
        <v>0</v>
      </c>
      <c r="E931" s="44">
        <f t="shared" si="546"/>
        <v>0</v>
      </c>
      <c r="F931" s="44">
        <f t="shared" si="546"/>
        <v>0</v>
      </c>
      <c r="G931" s="44">
        <f t="shared" si="546"/>
        <v>0</v>
      </c>
      <c r="H931" s="45">
        <f t="shared" si="546"/>
        <v>0</v>
      </c>
      <c r="I931" s="13">
        <f t="shared" si="526"/>
        <v>0</v>
      </c>
    </row>
    <row r="932" spans="1:11" s="3" customFormat="1" hidden="1" x14ac:dyDescent="0.2">
      <c r="A932" s="64" t="s">
        <v>48</v>
      </c>
      <c r="B932" s="65"/>
      <c r="C932" s="44"/>
      <c r="D932" s="44"/>
      <c r="E932" s="44">
        <f>C932+D932</f>
        <v>0</v>
      </c>
      <c r="F932" s="44"/>
      <c r="G932" s="44"/>
      <c r="H932" s="45"/>
      <c r="I932" s="72">
        <f t="shared" si="526"/>
        <v>0</v>
      </c>
    </row>
    <row r="933" spans="1:11" hidden="1" x14ac:dyDescent="0.2">
      <c r="A933" s="37" t="s">
        <v>49</v>
      </c>
      <c r="B933" s="140" t="s">
        <v>61</v>
      </c>
      <c r="C933" s="39"/>
      <c r="D933" s="39"/>
      <c r="E933" s="39">
        <f>C933+D933</f>
        <v>0</v>
      </c>
      <c r="F933" s="39"/>
      <c r="G933" s="39"/>
      <c r="H933" s="40"/>
      <c r="I933" s="13">
        <f t="shared" si="526"/>
        <v>0</v>
      </c>
      <c r="J933" s="8">
        <v>0.05</v>
      </c>
      <c r="K933" s="8">
        <v>0.05</v>
      </c>
    </row>
    <row r="934" spans="1:11" hidden="1" x14ac:dyDescent="0.2">
      <c r="A934" s="37" t="s">
        <v>51</v>
      </c>
      <c r="B934" s="140" t="s">
        <v>62</v>
      </c>
      <c r="C934" s="39"/>
      <c r="D934" s="39"/>
      <c r="E934" s="39">
        <f>C934+D934</f>
        <v>0</v>
      </c>
      <c r="F934" s="39"/>
      <c r="G934" s="39"/>
      <c r="H934" s="40"/>
      <c r="I934" s="13">
        <f t="shared" si="526"/>
        <v>0</v>
      </c>
      <c r="J934" s="8">
        <v>0.9</v>
      </c>
    </row>
    <row r="935" spans="1:11" s="3" customFormat="1" hidden="1" x14ac:dyDescent="0.2">
      <c r="A935" s="37" t="s">
        <v>53</v>
      </c>
      <c r="B935" s="140" t="s">
        <v>63</v>
      </c>
      <c r="C935" s="54"/>
      <c r="D935" s="54"/>
      <c r="E935" s="54">
        <f>C935+D935</f>
        <v>0</v>
      </c>
      <c r="F935" s="54"/>
      <c r="G935" s="54"/>
      <c r="H935" s="55"/>
      <c r="I935" s="72">
        <f t="shared" si="526"/>
        <v>0</v>
      </c>
    </row>
    <row r="936" spans="1:11" s="3" customFormat="1" hidden="1" x14ac:dyDescent="0.2">
      <c r="A936" s="69"/>
      <c r="B936" s="53"/>
      <c r="C936" s="54"/>
      <c r="D936" s="54"/>
      <c r="E936" s="54"/>
      <c r="F936" s="54"/>
      <c r="G936" s="54"/>
      <c r="H936" s="55"/>
      <c r="I936" s="72">
        <f t="shared" si="526"/>
        <v>0</v>
      </c>
    </row>
    <row r="937" spans="1:11" s="3" customFormat="1" hidden="1" x14ac:dyDescent="0.2">
      <c r="A937" s="46" t="s">
        <v>64</v>
      </c>
      <c r="B937" s="68" t="s">
        <v>65</v>
      </c>
      <c r="C937" s="44"/>
      <c r="D937" s="44"/>
      <c r="E937" s="44">
        <f>C937+D937</f>
        <v>0</v>
      </c>
      <c r="F937" s="44"/>
      <c r="G937" s="44"/>
      <c r="H937" s="45"/>
      <c r="I937" s="72">
        <f t="shared" si="526"/>
        <v>0</v>
      </c>
    </row>
    <row r="938" spans="1:11" s="3" customFormat="1" hidden="1" x14ac:dyDescent="0.2">
      <c r="A938" s="69"/>
      <c r="B938" s="53"/>
      <c r="C938" s="54"/>
      <c r="D938" s="54"/>
      <c r="E938" s="54"/>
      <c r="F938" s="54"/>
      <c r="G938" s="54"/>
      <c r="H938" s="55"/>
      <c r="I938" s="72">
        <f t="shared" si="526"/>
        <v>0</v>
      </c>
    </row>
    <row r="939" spans="1:11" s="3" customFormat="1" hidden="1" x14ac:dyDescent="0.2">
      <c r="A939" s="46" t="s">
        <v>66</v>
      </c>
      <c r="B939" s="68"/>
      <c r="C939" s="44">
        <f t="shared" ref="C939:H939" si="547">C892-C910</f>
        <v>0</v>
      </c>
      <c r="D939" s="44">
        <f t="shared" si="547"/>
        <v>0</v>
      </c>
      <c r="E939" s="44">
        <f t="shared" si="547"/>
        <v>0</v>
      </c>
      <c r="F939" s="44">
        <f t="shared" si="547"/>
        <v>0</v>
      </c>
      <c r="G939" s="44">
        <f t="shared" si="547"/>
        <v>0</v>
      </c>
      <c r="H939" s="45">
        <f t="shared" si="547"/>
        <v>0</v>
      </c>
      <c r="I939" s="72">
        <f t="shared" si="526"/>
        <v>0</v>
      </c>
    </row>
    <row r="940" spans="1:11" s="2" customFormat="1" ht="38.25" hidden="1" x14ac:dyDescent="0.2">
      <c r="A940" s="116" t="s">
        <v>107</v>
      </c>
      <c r="B940" s="105"/>
      <c r="C940" s="106">
        <f t="shared" ref="C940:H940" si="548">C941</f>
        <v>0</v>
      </c>
      <c r="D940" s="106">
        <f t="shared" si="548"/>
        <v>0</v>
      </c>
      <c r="E940" s="106">
        <f t="shared" si="548"/>
        <v>0</v>
      </c>
      <c r="F940" s="106">
        <f t="shared" si="548"/>
        <v>0</v>
      </c>
      <c r="G940" s="106">
        <f t="shared" si="548"/>
        <v>0</v>
      </c>
      <c r="H940" s="107">
        <f t="shared" si="548"/>
        <v>0</v>
      </c>
      <c r="I940" s="71">
        <f t="shared" si="526"/>
        <v>0</v>
      </c>
    </row>
    <row r="941" spans="1:11" hidden="1" x14ac:dyDescent="0.2">
      <c r="A941" s="100" t="s">
        <v>72</v>
      </c>
      <c r="B941" s="101"/>
      <c r="C941" s="102">
        <f t="shared" ref="C941" si="549">SUM(C942,C943,C944,C945)</f>
        <v>0</v>
      </c>
      <c r="D941" s="102">
        <f t="shared" ref="D941:H941" si="550">SUM(D942,D943,D944,D945)</f>
        <v>0</v>
      </c>
      <c r="E941" s="102">
        <f t="shared" si="550"/>
        <v>0</v>
      </c>
      <c r="F941" s="102">
        <f t="shared" si="550"/>
        <v>0</v>
      </c>
      <c r="G941" s="102">
        <f t="shared" si="550"/>
        <v>0</v>
      </c>
      <c r="H941" s="103">
        <f t="shared" si="550"/>
        <v>0</v>
      </c>
      <c r="I941" s="13">
        <f t="shared" si="526"/>
        <v>0</v>
      </c>
    </row>
    <row r="942" spans="1:11" hidden="1" x14ac:dyDescent="0.2">
      <c r="A942" s="37" t="s">
        <v>13</v>
      </c>
      <c r="B942" s="38"/>
      <c r="C942" s="39"/>
      <c r="D942" s="39"/>
      <c r="E942" s="39">
        <f>SUM(C942,D942)</f>
        <v>0</v>
      </c>
      <c r="F942" s="39"/>
      <c r="G942" s="39"/>
      <c r="H942" s="40"/>
      <c r="I942" s="13">
        <f t="shared" si="526"/>
        <v>0</v>
      </c>
    </row>
    <row r="943" spans="1:11" s="3" customFormat="1" hidden="1" x14ac:dyDescent="0.2">
      <c r="A943" s="37" t="s">
        <v>14</v>
      </c>
      <c r="B943" s="41"/>
      <c r="C943" s="54"/>
      <c r="D943" s="54"/>
      <c r="E943" s="54">
        <f>SUM(C943,D943)</f>
        <v>0</v>
      </c>
      <c r="F943" s="54"/>
      <c r="G943" s="54"/>
      <c r="H943" s="55"/>
      <c r="I943" s="72">
        <f t="shared" si="526"/>
        <v>0</v>
      </c>
    </row>
    <row r="944" spans="1:11" s="3" customFormat="1" ht="38.25" hidden="1" x14ac:dyDescent="0.2">
      <c r="A944" s="37" t="s">
        <v>73</v>
      </c>
      <c r="B944" s="38">
        <v>420269</v>
      </c>
      <c r="C944" s="54"/>
      <c r="D944" s="54"/>
      <c r="E944" s="54">
        <f>SUM(C944,D944)</f>
        <v>0</v>
      </c>
      <c r="F944" s="54"/>
      <c r="G944" s="54"/>
      <c r="H944" s="55"/>
      <c r="I944" s="72">
        <f t="shared" ref="I944:I1007" si="551">SUM(E944:H944)</f>
        <v>0</v>
      </c>
    </row>
    <row r="945" spans="1:9" s="3" customFormat="1" ht="25.5" hidden="1" x14ac:dyDescent="0.2">
      <c r="A945" s="42" t="s">
        <v>74</v>
      </c>
      <c r="B945" s="43" t="s">
        <v>75</v>
      </c>
      <c r="C945" s="44">
        <f t="shared" ref="C945:H945" si="552">SUM(C946,C950,C954)</f>
        <v>0</v>
      </c>
      <c r="D945" s="44">
        <f t="shared" si="552"/>
        <v>0</v>
      </c>
      <c r="E945" s="44">
        <f t="shared" si="552"/>
        <v>0</v>
      </c>
      <c r="F945" s="44">
        <f t="shared" si="552"/>
        <v>0</v>
      </c>
      <c r="G945" s="44">
        <f t="shared" si="552"/>
        <v>0</v>
      </c>
      <c r="H945" s="45">
        <f t="shared" si="552"/>
        <v>0</v>
      </c>
      <c r="I945" s="72">
        <f t="shared" si="551"/>
        <v>0</v>
      </c>
    </row>
    <row r="946" spans="1:9" s="3" customFormat="1" hidden="1" x14ac:dyDescent="0.2">
      <c r="A946" s="46" t="s">
        <v>18</v>
      </c>
      <c r="B946" s="47" t="s">
        <v>17</v>
      </c>
      <c r="C946" s="44">
        <f t="shared" ref="C946:H946" si="553">SUM(C947:C949)</f>
        <v>0</v>
      </c>
      <c r="D946" s="44">
        <f t="shared" si="553"/>
        <v>0</v>
      </c>
      <c r="E946" s="44">
        <f t="shared" si="553"/>
        <v>0</v>
      </c>
      <c r="F946" s="44">
        <f t="shared" si="553"/>
        <v>0</v>
      </c>
      <c r="G946" s="44">
        <f t="shared" si="553"/>
        <v>0</v>
      </c>
      <c r="H946" s="45">
        <f t="shared" si="553"/>
        <v>0</v>
      </c>
      <c r="I946" s="72">
        <f t="shared" si="551"/>
        <v>0</v>
      </c>
    </row>
    <row r="947" spans="1:9" s="3" customFormat="1" hidden="1" x14ac:dyDescent="0.2">
      <c r="A947" s="48" t="s">
        <v>20</v>
      </c>
      <c r="B947" s="49" t="s">
        <v>19</v>
      </c>
      <c r="C947" s="54"/>
      <c r="D947" s="54"/>
      <c r="E947" s="54">
        <f>SUM(C947,D947)</f>
        <v>0</v>
      </c>
      <c r="F947" s="54"/>
      <c r="G947" s="54"/>
      <c r="H947" s="55"/>
      <c r="I947" s="72">
        <f t="shared" si="551"/>
        <v>0</v>
      </c>
    </row>
    <row r="948" spans="1:9" s="3" customFormat="1" hidden="1" x14ac:dyDescent="0.2">
      <c r="A948" s="48" t="s">
        <v>21</v>
      </c>
      <c r="B948" s="50" t="s">
        <v>22</v>
      </c>
      <c r="C948" s="54"/>
      <c r="D948" s="54"/>
      <c r="E948" s="54">
        <f>SUM(C948,D948)</f>
        <v>0</v>
      </c>
      <c r="F948" s="54"/>
      <c r="G948" s="54"/>
      <c r="H948" s="55"/>
      <c r="I948" s="72">
        <f t="shared" si="551"/>
        <v>0</v>
      </c>
    </row>
    <row r="949" spans="1:9" s="3" customFormat="1" hidden="1" x14ac:dyDescent="0.2">
      <c r="A949" s="48" t="s">
        <v>23</v>
      </c>
      <c r="B949" s="50" t="s">
        <v>24</v>
      </c>
      <c r="C949" s="54"/>
      <c r="D949" s="54"/>
      <c r="E949" s="54">
        <f>SUM(C949,D949)</f>
        <v>0</v>
      </c>
      <c r="F949" s="54"/>
      <c r="G949" s="54"/>
      <c r="H949" s="55"/>
      <c r="I949" s="72">
        <f t="shared" si="551"/>
        <v>0</v>
      </c>
    </row>
    <row r="950" spans="1:9" s="3" customFormat="1" hidden="1" x14ac:dyDescent="0.2">
      <c r="A950" s="46" t="s">
        <v>25</v>
      </c>
      <c r="B950" s="51" t="s">
        <v>26</v>
      </c>
      <c r="C950" s="44">
        <f t="shared" ref="C950:H950" si="554">SUM(C951:C953)</f>
        <v>0</v>
      </c>
      <c r="D950" s="44">
        <f t="shared" si="554"/>
        <v>0</v>
      </c>
      <c r="E950" s="44">
        <f t="shared" si="554"/>
        <v>0</v>
      </c>
      <c r="F950" s="44">
        <f t="shared" si="554"/>
        <v>0</v>
      </c>
      <c r="G950" s="44">
        <f t="shared" si="554"/>
        <v>0</v>
      </c>
      <c r="H950" s="45">
        <f t="shared" si="554"/>
        <v>0</v>
      </c>
      <c r="I950" s="72">
        <f t="shared" si="551"/>
        <v>0</v>
      </c>
    </row>
    <row r="951" spans="1:9" s="3" customFormat="1" hidden="1" x14ac:dyDescent="0.2">
      <c r="A951" s="48" t="s">
        <v>20</v>
      </c>
      <c r="B951" s="50" t="s">
        <v>27</v>
      </c>
      <c r="C951" s="54"/>
      <c r="D951" s="54"/>
      <c r="E951" s="54">
        <f>SUM(C951,D951)</f>
        <v>0</v>
      </c>
      <c r="F951" s="54"/>
      <c r="G951" s="54"/>
      <c r="H951" s="55"/>
      <c r="I951" s="72">
        <f t="shared" si="551"/>
        <v>0</v>
      </c>
    </row>
    <row r="952" spans="1:9" s="3" customFormat="1" hidden="1" x14ac:dyDescent="0.2">
      <c r="A952" s="48" t="s">
        <v>21</v>
      </c>
      <c r="B952" s="50" t="s">
        <v>28</v>
      </c>
      <c r="C952" s="54"/>
      <c r="D952" s="54"/>
      <c r="E952" s="54">
        <f>SUM(C952,D952)</f>
        <v>0</v>
      </c>
      <c r="F952" s="54"/>
      <c r="G952" s="54"/>
      <c r="H952" s="55"/>
      <c r="I952" s="72">
        <f t="shared" si="551"/>
        <v>0</v>
      </c>
    </row>
    <row r="953" spans="1:9" s="3" customFormat="1" hidden="1" x14ac:dyDescent="0.2">
      <c r="A953" s="48" t="s">
        <v>23</v>
      </c>
      <c r="B953" s="50" t="s">
        <v>29</v>
      </c>
      <c r="C953" s="54"/>
      <c r="D953" s="54"/>
      <c r="E953" s="54">
        <f>SUM(C953,D953)</f>
        <v>0</v>
      </c>
      <c r="F953" s="54"/>
      <c r="G953" s="54"/>
      <c r="H953" s="55"/>
      <c r="I953" s="72">
        <f t="shared" si="551"/>
        <v>0</v>
      </c>
    </row>
    <row r="954" spans="1:9" s="3" customFormat="1" hidden="1" x14ac:dyDescent="0.2">
      <c r="A954" s="46" t="s">
        <v>76</v>
      </c>
      <c r="B954" s="51" t="s">
        <v>31</v>
      </c>
      <c r="C954" s="44">
        <f t="shared" ref="C954:H954" si="555">SUM(C955:C957)</f>
        <v>0</v>
      </c>
      <c r="D954" s="44">
        <f t="shared" si="555"/>
        <v>0</v>
      </c>
      <c r="E954" s="44">
        <f t="shared" si="555"/>
        <v>0</v>
      </c>
      <c r="F954" s="44">
        <f t="shared" si="555"/>
        <v>0</v>
      </c>
      <c r="G954" s="44">
        <f t="shared" si="555"/>
        <v>0</v>
      </c>
      <c r="H954" s="45">
        <f t="shared" si="555"/>
        <v>0</v>
      </c>
      <c r="I954" s="72">
        <f t="shared" si="551"/>
        <v>0</v>
      </c>
    </row>
    <row r="955" spans="1:9" s="3" customFormat="1" hidden="1" x14ac:dyDescent="0.2">
      <c r="A955" s="48" t="s">
        <v>20</v>
      </c>
      <c r="B955" s="50" t="s">
        <v>32</v>
      </c>
      <c r="C955" s="54"/>
      <c r="D955" s="54"/>
      <c r="E955" s="54">
        <f>SUM(C955,D955)</f>
        <v>0</v>
      </c>
      <c r="F955" s="54"/>
      <c r="G955" s="54"/>
      <c r="H955" s="55"/>
      <c r="I955" s="72">
        <f t="shared" si="551"/>
        <v>0</v>
      </c>
    </row>
    <row r="956" spans="1:9" s="3" customFormat="1" hidden="1" x14ac:dyDescent="0.2">
      <c r="A956" s="48" t="s">
        <v>21</v>
      </c>
      <c r="B956" s="50" t="s">
        <v>33</v>
      </c>
      <c r="C956" s="54"/>
      <c r="D956" s="54"/>
      <c r="E956" s="54">
        <f>SUM(C956,D956)</f>
        <v>0</v>
      </c>
      <c r="F956" s="54"/>
      <c r="G956" s="54"/>
      <c r="H956" s="55"/>
      <c r="I956" s="72">
        <f t="shared" si="551"/>
        <v>0</v>
      </c>
    </row>
    <row r="957" spans="1:9" s="3" customFormat="1" hidden="1" x14ac:dyDescent="0.2">
      <c r="A957" s="48" t="s">
        <v>23</v>
      </c>
      <c r="B957" s="50" t="s">
        <v>34</v>
      </c>
      <c r="C957" s="54"/>
      <c r="D957" s="54"/>
      <c r="E957" s="54">
        <f>SUM(C957,D957)</f>
        <v>0</v>
      </c>
      <c r="F957" s="54"/>
      <c r="G957" s="54"/>
      <c r="H957" s="55"/>
      <c r="I957" s="72">
        <f t="shared" si="551"/>
        <v>0</v>
      </c>
    </row>
    <row r="958" spans="1:9" hidden="1" x14ac:dyDescent="0.2">
      <c r="A958" s="100" t="s">
        <v>69</v>
      </c>
      <c r="B958" s="101"/>
      <c r="C958" s="102">
        <f t="shared" ref="C958" si="556">SUM(C959,C962,C985)</f>
        <v>0</v>
      </c>
      <c r="D958" s="102">
        <f t="shared" ref="D958:H958" si="557">SUM(D959,D962,D985)</f>
        <v>0</v>
      </c>
      <c r="E958" s="102">
        <f t="shared" si="557"/>
        <v>0</v>
      </c>
      <c r="F958" s="102">
        <f t="shared" si="557"/>
        <v>0</v>
      </c>
      <c r="G958" s="102">
        <f t="shared" si="557"/>
        <v>0</v>
      </c>
      <c r="H958" s="103">
        <f t="shared" si="557"/>
        <v>0</v>
      </c>
      <c r="I958" s="13">
        <f t="shared" si="551"/>
        <v>0</v>
      </c>
    </row>
    <row r="959" spans="1:9" hidden="1" x14ac:dyDescent="0.2">
      <c r="A959" s="60" t="s">
        <v>36</v>
      </c>
      <c r="B959" s="61">
        <v>20</v>
      </c>
      <c r="C959" s="44">
        <f t="shared" ref="C959:H959" si="558">SUM(C960)</f>
        <v>0</v>
      </c>
      <c r="D959" s="44">
        <f t="shared" si="558"/>
        <v>0</v>
      </c>
      <c r="E959" s="44">
        <f t="shared" si="558"/>
        <v>0</v>
      </c>
      <c r="F959" s="44">
        <f t="shared" si="558"/>
        <v>0</v>
      </c>
      <c r="G959" s="44">
        <f t="shared" si="558"/>
        <v>0</v>
      </c>
      <c r="H959" s="45">
        <f t="shared" si="558"/>
        <v>0</v>
      </c>
      <c r="I959" s="13">
        <f t="shared" si="551"/>
        <v>0</v>
      </c>
    </row>
    <row r="960" spans="1:9" hidden="1" x14ac:dyDescent="0.2">
      <c r="A960" s="48" t="s">
        <v>39</v>
      </c>
      <c r="B960" s="138" t="s">
        <v>38</v>
      </c>
      <c r="C960" s="39"/>
      <c r="D960" s="39"/>
      <c r="E960" s="39">
        <f>C960+D960</f>
        <v>0</v>
      </c>
      <c r="F960" s="39"/>
      <c r="G960" s="39"/>
      <c r="H960" s="40"/>
      <c r="I960" s="13">
        <f t="shared" si="551"/>
        <v>0</v>
      </c>
    </row>
    <row r="961" spans="1:9" s="3" customFormat="1" hidden="1" x14ac:dyDescent="0.2">
      <c r="A961" s="48"/>
      <c r="B961" s="49"/>
      <c r="C961" s="54"/>
      <c r="D961" s="54"/>
      <c r="E961" s="54"/>
      <c r="F961" s="54"/>
      <c r="G961" s="54"/>
      <c r="H961" s="55"/>
      <c r="I961" s="72">
        <f t="shared" si="551"/>
        <v>0</v>
      </c>
    </row>
    <row r="962" spans="1:9" ht="25.5" hidden="1" x14ac:dyDescent="0.2">
      <c r="A962" s="60" t="s">
        <v>43</v>
      </c>
      <c r="B962" s="62">
        <v>58</v>
      </c>
      <c r="C962" s="44">
        <f t="shared" ref="C962" si="559">SUM(C963,C970,C977)</f>
        <v>0</v>
      </c>
      <c r="D962" s="44">
        <f t="shared" ref="D962:H962" si="560">SUM(D963,D970,D977)</f>
        <v>0</v>
      </c>
      <c r="E962" s="44">
        <f t="shared" si="560"/>
        <v>0</v>
      </c>
      <c r="F962" s="44">
        <f t="shared" si="560"/>
        <v>0</v>
      </c>
      <c r="G962" s="44">
        <f t="shared" si="560"/>
        <v>0</v>
      </c>
      <c r="H962" s="45">
        <f t="shared" si="560"/>
        <v>0</v>
      </c>
      <c r="I962" s="13">
        <f t="shared" si="551"/>
        <v>0</v>
      </c>
    </row>
    <row r="963" spans="1:9" s="3" customFormat="1" hidden="1" x14ac:dyDescent="0.2">
      <c r="A963" s="60" t="s">
        <v>44</v>
      </c>
      <c r="B963" s="63" t="s">
        <v>45</v>
      </c>
      <c r="C963" s="44">
        <f t="shared" ref="C963:H963" si="561">SUM(C967,C968,C969)</f>
        <v>0</v>
      </c>
      <c r="D963" s="44">
        <f t="shared" si="561"/>
        <v>0</v>
      </c>
      <c r="E963" s="44">
        <f t="shared" si="561"/>
        <v>0</v>
      </c>
      <c r="F963" s="44">
        <f t="shared" si="561"/>
        <v>0</v>
      </c>
      <c r="G963" s="44">
        <f t="shared" si="561"/>
        <v>0</v>
      </c>
      <c r="H963" s="45">
        <f t="shared" si="561"/>
        <v>0</v>
      </c>
      <c r="I963" s="72">
        <f t="shared" si="551"/>
        <v>0</v>
      </c>
    </row>
    <row r="964" spans="1:9" s="3" customFormat="1" hidden="1" x14ac:dyDescent="0.2">
      <c r="A964" s="64" t="s">
        <v>46</v>
      </c>
      <c r="B964" s="65"/>
      <c r="C964" s="44"/>
      <c r="D964" s="44"/>
      <c r="E964" s="44"/>
      <c r="F964" s="44"/>
      <c r="G964" s="44"/>
      <c r="H964" s="45"/>
      <c r="I964" s="72">
        <f t="shared" si="551"/>
        <v>0</v>
      </c>
    </row>
    <row r="965" spans="1:9" s="3" customFormat="1" hidden="1" x14ac:dyDescent="0.2">
      <c r="A965" s="64" t="s">
        <v>47</v>
      </c>
      <c r="B965" s="65"/>
      <c r="C965" s="44">
        <f t="shared" ref="C965:H965" si="562">C967+C968+C969-C966</f>
        <v>0</v>
      </c>
      <c r="D965" s="44">
        <f t="shared" si="562"/>
        <v>0</v>
      </c>
      <c r="E965" s="44">
        <f t="shared" si="562"/>
        <v>0</v>
      </c>
      <c r="F965" s="44">
        <f t="shared" si="562"/>
        <v>0</v>
      </c>
      <c r="G965" s="44">
        <f t="shared" si="562"/>
        <v>0</v>
      </c>
      <c r="H965" s="45">
        <f t="shared" si="562"/>
        <v>0</v>
      </c>
      <c r="I965" s="72">
        <f t="shared" si="551"/>
        <v>0</v>
      </c>
    </row>
    <row r="966" spans="1:9" s="3" customFormat="1" hidden="1" x14ac:dyDescent="0.2">
      <c r="A966" s="64" t="s">
        <v>48</v>
      </c>
      <c r="B966" s="65"/>
      <c r="C966" s="44"/>
      <c r="D966" s="44"/>
      <c r="E966" s="44">
        <f>C966+D966</f>
        <v>0</v>
      </c>
      <c r="F966" s="44"/>
      <c r="G966" s="44"/>
      <c r="H966" s="45"/>
      <c r="I966" s="72">
        <f t="shared" si="551"/>
        <v>0</v>
      </c>
    </row>
    <row r="967" spans="1:9" s="3" customFormat="1" hidden="1" x14ac:dyDescent="0.2">
      <c r="A967" s="37" t="s">
        <v>49</v>
      </c>
      <c r="B967" s="139" t="s">
        <v>50</v>
      </c>
      <c r="C967" s="54"/>
      <c r="D967" s="54"/>
      <c r="E967" s="54">
        <f>C967+D967</f>
        <v>0</v>
      </c>
      <c r="F967" s="54"/>
      <c r="G967" s="54"/>
      <c r="H967" s="55"/>
      <c r="I967" s="72">
        <f t="shared" si="551"/>
        <v>0</v>
      </c>
    </row>
    <row r="968" spans="1:9" s="3" customFormat="1" hidden="1" x14ac:dyDescent="0.2">
      <c r="A968" s="37" t="s">
        <v>51</v>
      </c>
      <c r="B968" s="139" t="s">
        <v>52</v>
      </c>
      <c r="C968" s="54"/>
      <c r="D968" s="54"/>
      <c r="E968" s="54">
        <f>C968+D968</f>
        <v>0</v>
      </c>
      <c r="F968" s="54"/>
      <c r="G968" s="54"/>
      <c r="H968" s="55"/>
      <c r="I968" s="72">
        <f t="shared" si="551"/>
        <v>0</v>
      </c>
    </row>
    <row r="969" spans="1:9" s="3" customFormat="1" hidden="1" x14ac:dyDescent="0.2">
      <c r="A969" s="37" t="s">
        <v>53</v>
      </c>
      <c r="B969" s="140" t="s">
        <v>54</v>
      </c>
      <c r="C969" s="54"/>
      <c r="D969" s="54"/>
      <c r="E969" s="54">
        <f>C969+D969</f>
        <v>0</v>
      </c>
      <c r="F969" s="54"/>
      <c r="G969" s="54"/>
      <c r="H969" s="55"/>
      <c r="I969" s="72">
        <f t="shared" si="551"/>
        <v>0</v>
      </c>
    </row>
    <row r="970" spans="1:9" s="3" customFormat="1" hidden="1" x14ac:dyDescent="0.2">
      <c r="A970" s="60" t="s">
        <v>55</v>
      </c>
      <c r="B970" s="61" t="s">
        <v>56</v>
      </c>
      <c r="C970" s="44">
        <f t="shared" ref="C970:H970" si="563">SUM(C974,C975,C976)</f>
        <v>0</v>
      </c>
      <c r="D970" s="44">
        <f t="shared" si="563"/>
        <v>0</v>
      </c>
      <c r="E970" s="44">
        <f t="shared" si="563"/>
        <v>0</v>
      </c>
      <c r="F970" s="44">
        <f t="shared" si="563"/>
        <v>0</v>
      </c>
      <c r="G970" s="44">
        <f t="shared" si="563"/>
        <v>0</v>
      </c>
      <c r="H970" s="45">
        <f t="shared" si="563"/>
        <v>0</v>
      </c>
      <c r="I970" s="72">
        <f t="shared" si="551"/>
        <v>0</v>
      </c>
    </row>
    <row r="971" spans="1:9" s="3" customFormat="1" hidden="1" x14ac:dyDescent="0.2">
      <c r="A971" s="66" t="s">
        <v>46</v>
      </c>
      <c r="B971" s="61"/>
      <c r="C971" s="44"/>
      <c r="D971" s="44"/>
      <c r="E971" s="44"/>
      <c r="F971" s="44"/>
      <c r="G971" s="44"/>
      <c r="H971" s="45"/>
      <c r="I971" s="72">
        <f t="shared" si="551"/>
        <v>0</v>
      </c>
    </row>
    <row r="972" spans="1:9" s="3" customFormat="1" hidden="1" x14ac:dyDescent="0.2">
      <c r="A972" s="64" t="s">
        <v>47</v>
      </c>
      <c r="B972" s="65"/>
      <c r="C972" s="44">
        <f t="shared" ref="C972:H972" si="564">C974+C975+C976-C973</f>
        <v>0</v>
      </c>
      <c r="D972" s="44">
        <f t="shared" si="564"/>
        <v>0</v>
      </c>
      <c r="E972" s="44">
        <f t="shared" si="564"/>
        <v>0</v>
      </c>
      <c r="F972" s="44">
        <f t="shared" si="564"/>
        <v>0</v>
      </c>
      <c r="G972" s="44">
        <f t="shared" si="564"/>
        <v>0</v>
      </c>
      <c r="H972" s="45">
        <f t="shared" si="564"/>
        <v>0</v>
      </c>
      <c r="I972" s="72">
        <f t="shared" si="551"/>
        <v>0</v>
      </c>
    </row>
    <row r="973" spans="1:9" s="3" customFormat="1" hidden="1" x14ac:dyDescent="0.2">
      <c r="A973" s="64" t="s">
        <v>48</v>
      </c>
      <c r="B973" s="65"/>
      <c r="C973" s="44"/>
      <c r="D973" s="44"/>
      <c r="E973" s="44">
        <f>C973+D973</f>
        <v>0</v>
      </c>
      <c r="F973" s="44"/>
      <c r="G973" s="44"/>
      <c r="H973" s="45"/>
      <c r="I973" s="72">
        <f t="shared" si="551"/>
        <v>0</v>
      </c>
    </row>
    <row r="974" spans="1:9" s="3" customFormat="1" hidden="1" x14ac:dyDescent="0.2">
      <c r="A974" s="37" t="s">
        <v>49</v>
      </c>
      <c r="B974" s="140" t="s">
        <v>57</v>
      </c>
      <c r="C974" s="54"/>
      <c r="D974" s="54"/>
      <c r="E974" s="54">
        <f>C974+D974</f>
        <v>0</v>
      </c>
      <c r="F974" s="54"/>
      <c r="G974" s="54"/>
      <c r="H974" s="55"/>
      <c r="I974" s="72">
        <f t="shared" si="551"/>
        <v>0</v>
      </c>
    </row>
    <row r="975" spans="1:9" s="3" customFormat="1" hidden="1" x14ac:dyDescent="0.2">
      <c r="A975" s="37" t="s">
        <v>51</v>
      </c>
      <c r="B975" s="140" t="s">
        <v>58</v>
      </c>
      <c r="C975" s="54"/>
      <c r="D975" s="54"/>
      <c r="E975" s="54">
        <f>C975+D975</f>
        <v>0</v>
      </c>
      <c r="F975" s="54"/>
      <c r="G975" s="54"/>
      <c r="H975" s="55"/>
      <c r="I975" s="72">
        <f t="shared" si="551"/>
        <v>0</v>
      </c>
    </row>
    <row r="976" spans="1:9" s="3" customFormat="1" hidden="1" x14ac:dyDescent="0.2">
      <c r="A976" s="37" t="s">
        <v>53</v>
      </c>
      <c r="B976" s="140" t="s">
        <v>59</v>
      </c>
      <c r="C976" s="54"/>
      <c r="D976" s="54"/>
      <c r="E976" s="54">
        <f>C976+D976</f>
        <v>0</v>
      </c>
      <c r="F976" s="54"/>
      <c r="G976" s="54"/>
      <c r="H976" s="55"/>
      <c r="I976" s="72">
        <f t="shared" si="551"/>
        <v>0</v>
      </c>
    </row>
    <row r="977" spans="1:11" hidden="1" x14ac:dyDescent="0.2">
      <c r="A977" s="60" t="s">
        <v>70</v>
      </c>
      <c r="B977" s="68" t="s">
        <v>60</v>
      </c>
      <c r="C977" s="44">
        <f t="shared" ref="C977" si="565">SUM(C981,C982,C983)</f>
        <v>0</v>
      </c>
      <c r="D977" s="44">
        <f t="shared" ref="D977:H977" si="566">SUM(D981,D982,D983)</f>
        <v>0</v>
      </c>
      <c r="E977" s="44">
        <f t="shared" si="566"/>
        <v>0</v>
      </c>
      <c r="F977" s="44">
        <f t="shared" si="566"/>
        <v>0</v>
      </c>
      <c r="G977" s="44">
        <f t="shared" si="566"/>
        <v>0</v>
      </c>
      <c r="H977" s="45">
        <f t="shared" si="566"/>
        <v>0</v>
      </c>
      <c r="I977" s="13">
        <f t="shared" si="551"/>
        <v>0</v>
      </c>
    </row>
    <row r="978" spans="1:11" s="3" customFormat="1" hidden="1" x14ac:dyDescent="0.2">
      <c r="A978" s="66" t="s">
        <v>46</v>
      </c>
      <c r="B978" s="68"/>
      <c r="C978" s="44"/>
      <c r="D978" s="44"/>
      <c r="E978" s="44"/>
      <c r="F978" s="44"/>
      <c r="G978" s="44"/>
      <c r="H978" s="45"/>
      <c r="I978" s="72">
        <f t="shared" si="551"/>
        <v>0</v>
      </c>
    </row>
    <row r="979" spans="1:11" s="6" customFormat="1" hidden="1" x14ac:dyDescent="0.2">
      <c r="A979" s="64" t="s">
        <v>47</v>
      </c>
      <c r="B979" s="65"/>
      <c r="C979" s="125">
        <f t="shared" ref="C979" si="567">C981+C982+C983-C980</f>
        <v>0</v>
      </c>
      <c r="D979" s="125">
        <f t="shared" ref="D979:H979" si="568">D981+D982+D983-D980</f>
        <v>0</v>
      </c>
      <c r="E979" s="125">
        <f t="shared" si="568"/>
        <v>0</v>
      </c>
      <c r="F979" s="125">
        <f t="shared" si="568"/>
        <v>0</v>
      </c>
      <c r="G979" s="125">
        <f t="shared" si="568"/>
        <v>0</v>
      </c>
      <c r="H979" s="126">
        <f t="shared" si="568"/>
        <v>0</v>
      </c>
      <c r="I979" s="112">
        <f t="shared" si="551"/>
        <v>0</v>
      </c>
    </row>
    <row r="980" spans="1:11" s="5" customFormat="1" hidden="1" x14ac:dyDescent="0.2">
      <c r="A980" s="64" t="s">
        <v>48</v>
      </c>
      <c r="B980" s="65"/>
      <c r="C980" s="125"/>
      <c r="D980" s="125"/>
      <c r="E980" s="125">
        <f>C980+D980</f>
        <v>0</v>
      </c>
      <c r="F980" s="125"/>
      <c r="G980" s="125"/>
      <c r="H980" s="126"/>
      <c r="I980" s="99">
        <f t="shared" si="551"/>
        <v>0</v>
      </c>
    </row>
    <row r="981" spans="1:11" hidden="1" x14ac:dyDescent="0.2">
      <c r="A981" s="37" t="s">
        <v>49</v>
      </c>
      <c r="B981" s="140" t="s">
        <v>61</v>
      </c>
      <c r="C981" s="39"/>
      <c r="D981" s="39"/>
      <c r="E981" s="39">
        <f>C981+D981</f>
        <v>0</v>
      </c>
      <c r="F981" s="39"/>
      <c r="G981" s="39"/>
      <c r="H981" s="40"/>
      <c r="I981" s="13">
        <f t="shared" si="551"/>
        <v>0</v>
      </c>
      <c r="J981" s="8">
        <v>0.05</v>
      </c>
      <c r="K981" s="8">
        <v>0.05</v>
      </c>
    </row>
    <row r="982" spans="1:11" hidden="1" x14ac:dyDescent="0.2">
      <c r="A982" s="37" t="s">
        <v>51</v>
      </c>
      <c r="B982" s="140" t="s">
        <v>62</v>
      </c>
      <c r="C982" s="39"/>
      <c r="D982" s="39"/>
      <c r="E982" s="39">
        <f>C982+D982</f>
        <v>0</v>
      </c>
      <c r="F982" s="39"/>
      <c r="G982" s="39"/>
      <c r="H982" s="40"/>
      <c r="I982" s="13">
        <f t="shared" si="551"/>
        <v>0</v>
      </c>
      <c r="J982" s="8">
        <v>0.9</v>
      </c>
    </row>
    <row r="983" spans="1:11" s="3" customFormat="1" hidden="1" x14ac:dyDescent="0.2">
      <c r="A983" s="37" t="s">
        <v>53</v>
      </c>
      <c r="B983" s="140" t="s">
        <v>63</v>
      </c>
      <c r="C983" s="54"/>
      <c r="D983" s="54"/>
      <c r="E983" s="54">
        <f>C983+D983</f>
        <v>0</v>
      </c>
      <c r="F983" s="54"/>
      <c r="G983" s="54"/>
      <c r="H983" s="55"/>
      <c r="I983" s="72">
        <f t="shared" si="551"/>
        <v>0</v>
      </c>
    </row>
    <row r="984" spans="1:11" s="3" customFormat="1" hidden="1" x14ac:dyDescent="0.2">
      <c r="A984" s="69"/>
      <c r="B984" s="53"/>
      <c r="C984" s="54"/>
      <c r="D984" s="54"/>
      <c r="E984" s="54"/>
      <c r="F984" s="54"/>
      <c r="G984" s="54"/>
      <c r="H984" s="55"/>
      <c r="I984" s="72">
        <f t="shared" si="551"/>
        <v>0</v>
      </c>
    </row>
    <row r="985" spans="1:11" s="3" customFormat="1" hidden="1" x14ac:dyDescent="0.2">
      <c r="A985" s="46" t="s">
        <v>64</v>
      </c>
      <c r="B985" s="68" t="s">
        <v>65</v>
      </c>
      <c r="C985" s="44"/>
      <c r="D985" s="44"/>
      <c r="E985" s="44">
        <f>C985+D985</f>
        <v>0</v>
      </c>
      <c r="F985" s="44"/>
      <c r="G985" s="44"/>
      <c r="H985" s="45"/>
      <c r="I985" s="72">
        <f t="shared" si="551"/>
        <v>0</v>
      </c>
    </row>
    <row r="986" spans="1:11" s="3" customFormat="1" hidden="1" x14ac:dyDescent="0.2">
      <c r="A986" s="69"/>
      <c r="B986" s="53"/>
      <c r="C986" s="54"/>
      <c r="D986" s="54"/>
      <c r="E986" s="54"/>
      <c r="F986" s="54"/>
      <c r="G986" s="54"/>
      <c r="H986" s="55"/>
      <c r="I986" s="72">
        <f t="shared" si="551"/>
        <v>0</v>
      </c>
    </row>
    <row r="987" spans="1:11" s="3" customFormat="1" hidden="1" x14ac:dyDescent="0.2">
      <c r="A987" s="46" t="s">
        <v>66</v>
      </c>
      <c r="B987" s="68"/>
      <c r="C987" s="44">
        <f t="shared" ref="C987:H987" si="569">C940-C958</f>
        <v>0</v>
      </c>
      <c r="D987" s="44">
        <f t="shared" si="569"/>
        <v>0</v>
      </c>
      <c r="E987" s="44">
        <f t="shared" si="569"/>
        <v>0</v>
      </c>
      <c r="F987" s="44">
        <f t="shared" si="569"/>
        <v>0</v>
      </c>
      <c r="G987" s="44">
        <f t="shared" si="569"/>
        <v>0</v>
      </c>
      <c r="H987" s="45">
        <f t="shared" si="569"/>
        <v>0</v>
      </c>
      <c r="I987" s="72">
        <f t="shared" si="551"/>
        <v>0</v>
      </c>
    </row>
    <row r="988" spans="1:11" s="3" customFormat="1" hidden="1" x14ac:dyDescent="0.2">
      <c r="A988" s="52"/>
      <c r="B988" s="53"/>
      <c r="C988" s="54"/>
      <c r="D988" s="54"/>
      <c r="E988" s="54"/>
      <c r="F988" s="54"/>
      <c r="G988" s="54"/>
      <c r="H988" s="55"/>
      <c r="I988" s="72">
        <f t="shared" si="551"/>
        <v>0</v>
      </c>
    </row>
    <row r="989" spans="1:11" s="2" customFormat="1" ht="25.5" x14ac:dyDescent="0.2">
      <c r="A989" s="116" t="s">
        <v>108</v>
      </c>
      <c r="B989" s="105"/>
      <c r="C989" s="106">
        <f t="shared" ref="C989:H989" si="570">C990</f>
        <v>13153.9</v>
      </c>
      <c r="D989" s="106">
        <f t="shared" si="570"/>
        <v>0</v>
      </c>
      <c r="E989" s="106">
        <f t="shared" si="570"/>
        <v>13153.9</v>
      </c>
      <c r="F989" s="106">
        <f t="shared" si="570"/>
        <v>6249.8</v>
      </c>
      <c r="G989" s="106">
        <f t="shared" si="570"/>
        <v>0</v>
      </c>
      <c r="H989" s="107">
        <f t="shared" si="570"/>
        <v>0</v>
      </c>
      <c r="I989" s="71">
        <f t="shared" si="551"/>
        <v>19403.7</v>
      </c>
    </row>
    <row r="990" spans="1:11" s="5" customFormat="1" x14ac:dyDescent="0.2">
      <c r="A990" s="94" t="s">
        <v>72</v>
      </c>
      <c r="B990" s="95"/>
      <c r="C990" s="96">
        <f>SUM(C991,C992,C993,C994)</f>
        <v>13153.9</v>
      </c>
      <c r="D990" s="96">
        <f>SUM(D991,D992,D993,D994)</f>
        <v>0</v>
      </c>
      <c r="E990" s="96">
        <f t="shared" ref="E990:H990" si="571">SUM(E991,E992,E993,E994)</f>
        <v>13153.9</v>
      </c>
      <c r="F990" s="96">
        <f t="shared" si="571"/>
        <v>6249.8</v>
      </c>
      <c r="G990" s="96">
        <f t="shared" si="571"/>
        <v>0</v>
      </c>
      <c r="H990" s="97">
        <f t="shared" si="571"/>
        <v>0</v>
      </c>
      <c r="I990" s="99">
        <f t="shared" si="551"/>
        <v>19403.7</v>
      </c>
    </row>
    <row r="991" spans="1:11" s="3" customFormat="1" x14ac:dyDescent="0.2">
      <c r="A991" s="37" t="s">
        <v>13</v>
      </c>
      <c r="B991" s="38"/>
      <c r="C991" s="54">
        <v>263.10000000000002</v>
      </c>
      <c r="D991" s="54"/>
      <c r="E991" s="54">
        <f>SUM(C991,D991)</f>
        <v>263.10000000000002</v>
      </c>
      <c r="F991" s="54">
        <f>ROUND(6249.8*0.02,1)</f>
        <v>125</v>
      </c>
      <c r="G991" s="54"/>
      <c r="H991" s="55"/>
      <c r="I991" s="72">
        <f t="shared" si="551"/>
        <v>388.1</v>
      </c>
    </row>
    <row r="992" spans="1:11" s="3" customFormat="1" hidden="1" x14ac:dyDescent="0.2">
      <c r="A992" s="37" t="s">
        <v>14</v>
      </c>
      <c r="B992" s="41"/>
      <c r="C992" s="54"/>
      <c r="D992" s="54"/>
      <c r="E992" s="54">
        <f>SUM(C992,D992)</f>
        <v>0</v>
      </c>
      <c r="F992" s="54"/>
      <c r="G992" s="54"/>
      <c r="H992" s="55"/>
      <c r="I992" s="72">
        <f t="shared" si="551"/>
        <v>0</v>
      </c>
    </row>
    <row r="993" spans="1:9" s="3" customFormat="1" ht="38.25" hidden="1" x14ac:dyDescent="0.2">
      <c r="A993" s="37" t="s">
        <v>73</v>
      </c>
      <c r="B993" s="38">
        <v>42029303</v>
      </c>
      <c r="C993" s="54"/>
      <c r="D993" s="54"/>
      <c r="E993" s="54">
        <f>SUM(C993,D993)</f>
        <v>0</v>
      </c>
      <c r="F993" s="54"/>
      <c r="G993" s="54"/>
      <c r="H993" s="55"/>
      <c r="I993" s="72">
        <f t="shared" si="551"/>
        <v>0</v>
      </c>
    </row>
    <row r="994" spans="1:9" s="3" customFormat="1" ht="25.5" x14ac:dyDescent="0.2">
      <c r="A994" s="42" t="s">
        <v>16</v>
      </c>
      <c r="B994" s="43" t="s">
        <v>17</v>
      </c>
      <c r="C994" s="44">
        <f t="shared" ref="C994" si="572">SUM(C995,C999,C1003)</f>
        <v>12890.8</v>
      </c>
      <c r="D994" s="44">
        <f t="shared" ref="D994:H994" si="573">SUM(D995,D999,D1003)</f>
        <v>0</v>
      </c>
      <c r="E994" s="44">
        <f t="shared" si="573"/>
        <v>12890.8</v>
      </c>
      <c r="F994" s="44">
        <f t="shared" si="573"/>
        <v>6124.8</v>
      </c>
      <c r="G994" s="44">
        <f t="shared" si="573"/>
        <v>0</v>
      </c>
      <c r="H994" s="45">
        <f t="shared" si="573"/>
        <v>0</v>
      </c>
      <c r="I994" s="72">
        <f t="shared" si="551"/>
        <v>19015.599999999999</v>
      </c>
    </row>
    <row r="995" spans="1:9" s="3" customFormat="1" x14ac:dyDescent="0.2">
      <c r="A995" s="46" t="s">
        <v>18</v>
      </c>
      <c r="B995" s="47" t="s">
        <v>19</v>
      </c>
      <c r="C995" s="44">
        <f t="shared" ref="C995" si="574">SUM(C996:C998)</f>
        <v>12890.8</v>
      </c>
      <c r="D995" s="44">
        <f t="shared" ref="D995:H995" si="575">SUM(D996:D998)</f>
        <v>0</v>
      </c>
      <c r="E995" s="44">
        <f t="shared" si="575"/>
        <v>12890.8</v>
      </c>
      <c r="F995" s="44">
        <f t="shared" si="575"/>
        <v>6124.8</v>
      </c>
      <c r="G995" s="44">
        <f t="shared" si="575"/>
        <v>0</v>
      </c>
      <c r="H995" s="45">
        <f t="shared" si="575"/>
        <v>0</v>
      </c>
      <c r="I995" s="72">
        <f t="shared" si="551"/>
        <v>19015.599999999999</v>
      </c>
    </row>
    <row r="996" spans="1:9" s="3" customFormat="1" hidden="1" x14ac:dyDescent="0.2">
      <c r="A996" s="48" t="s">
        <v>20</v>
      </c>
      <c r="B996" s="49" t="s">
        <v>19</v>
      </c>
      <c r="C996" s="54"/>
      <c r="D996" s="54"/>
      <c r="E996" s="54">
        <f>SUM(C996,D996)</f>
        <v>0</v>
      </c>
      <c r="F996" s="54"/>
      <c r="G996" s="54"/>
      <c r="H996" s="55"/>
      <c r="I996" s="72">
        <f t="shared" si="551"/>
        <v>0</v>
      </c>
    </row>
    <row r="997" spans="1:9" s="3" customFormat="1" hidden="1" x14ac:dyDescent="0.2">
      <c r="A997" s="48" t="s">
        <v>21</v>
      </c>
      <c r="B997" s="49" t="s">
        <v>22</v>
      </c>
      <c r="C997" s="54"/>
      <c r="D997" s="54"/>
      <c r="E997" s="54">
        <f>SUM(C997,D997)</f>
        <v>0</v>
      </c>
      <c r="F997" s="54"/>
      <c r="G997" s="54"/>
      <c r="H997" s="55"/>
      <c r="I997" s="72">
        <f t="shared" si="551"/>
        <v>0</v>
      </c>
    </row>
    <row r="998" spans="1:9" s="3" customFormat="1" x14ac:dyDescent="0.2">
      <c r="A998" s="48" t="s">
        <v>23</v>
      </c>
      <c r="B998" s="49" t="s">
        <v>24</v>
      </c>
      <c r="C998" s="54">
        <v>12890.8</v>
      </c>
      <c r="D998" s="54"/>
      <c r="E998" s="54">
        <f>SUM(C998,D998)</f>
        <v>12890.8</v>
      </c>
      <c r="F998" s="54">
        <f>ROUND(6249.8*0.98,1)</f>
        <v>6124.8</v>
      </c>
      <c r="G998" s="54"/>
      <c r="H998" s="55"/>
      <c r="I998" s="72">
        <f t="shared" si="551"/>
        <v>19015.599999999999</v>
      </c>
    </row>
    <row r="999" spans="1:9" s="3" customFormat="1" hidden="1" x14ac:dyDescent="0.2">
      <c r="A999" s="46" t="s">
        <v>25</v>
      </c>
      <c r="B999" s="51" t="s">
        <v>26</v>
      </c>
      <c r="C999" s="44">
        <f t="shared" ref="C999" si="576">SUM(C1000:C1002)</f>
        <v>0</v>
      </c>
      <c r="D999" s="44">
        <f t="shared" ref="D999:H999" si="577">SUM(D1000:D1002)</f>
        <v>0</v>
      </c>
      <c r="E999" s="44">
        <f t="shared" si="577"/>
        <v>0</v>
      </c>
      <c r="F999" s="44">
        <f t="shared" si="577"/>
        <v>0</v>
      </c>
      <c r="G999" s="44">
        <f t="shared" si="577"/>
        <v>0</v>
      </c>
      <c r="H999" s="45">
        <f t="shared" si="577"/>
        <v>0</v>
      </c>
      <c r="I999" s="72">
        <f t="shared" si="551"/>
        <v>0</v>
      </c>
    </row>
    <row r="1000" spans="1:9" s="3" customFormat="1" hidden="1" x14ac:dyDescent="0.2">
      <c r="A1000" s="48" t="s">
        <v>20</v>
      </c>
      <c r="B1000" s="50" t="s">
        <v>27</v>
      </c>
      <c r="C1000" s="54"/>
      <c r="D1000" s="54"/>
      <c r="E1000" s="54">
        <f>SUM(C1000,D1000)</f>
        <v>0</v>
      </c>
      <c r="F1000" s="54"/>
      <c r="G1000" s="54"/>
      <c r="H1000" s="55"/>
      <c r="I1000" s="72">
        <f t="shared" si="551"/>
        <v>0</v>
      </c>
    </row>
    <row r="1001" spans="1:9" s="3" customFormat="1" hidden="1" x14ac:dyDescent="0.2">
      <c r="A1001" s="48" t="s">
        <v>21</v>
      </c>
      <c r="B1001" s="50" t="s">
        <v>28</v>
      </c>
      <c r="C1001" s="54"/>
      <c r="D1001" s="54"/>
      <c r="E1001" s="54">
        <f>SUM(C1001,D1001)</f>
        <v>0</v>
      </c>
      <c r="F1001" s="54"/>
      <c r="G1001" s="54"/>
      <c r="H1001" s="55"/>
      <c r="I1001" s="72">
        <f t="shared" si="551"/>
        <v>0</v>
      </c>
    </row>
    <row r="1002" spans="1:9" s="3" customFormat="1" hidden="1" x14ac:dyDescent="0.2">
      <c r="A1002" s="48" t="s">
        <v>23</v>
      </c>
      <c r="B1002" s="50" t="s">
        <v>29</v>
      </c>
      <c r="C1002" s="54"/>
      <c r="D1002" s="54"/>
      <c r="E1002" s="54">
        <f>SUM(C1002,D1002)</f>
        <v>0</v>
      </c>
      <c r="F1002" s="54"/>
      <c r="G1002" s="54"/>
      <c r="H1002" s="55"/>
      <c r="I1002" s="72">
        <f t="shared" si="551"/>
        <v>0</v>
      </c>
    </row>
    <row r="1003" spans="1:9" s="3" customFormat="1" hidden="1" x14ac:dyDescent="0.2">
      <c r="A1003" s="46" t="s">
        <v>76</v>
      </c>
      <c r="B1003" s="51" t="s">
        <v>31</v>
      </c>
      <c r="C1003" s="44">
        <f t="shared" ref="C1003" si="578">SUM(C1004:C1006)</f>
        <v>0</v>
      </c>
      <c r="D1003" s="44">
        <f t="shared" ref="D1003:H1003" si="579">SUM(D1004:D1006)</f>
        <v>0</v>
      </c>
      <c r="E1003" s="44">
        <f t="shared" si="579"/>
        <v>0</v>
      </c>
      <c r="F1003" s="44">
        <f t="shared" si="579"/>
        <v>0</v>
      </c>
      <c r="G1003" s="44">
        <f t="shared" si="579"/>
        <v>0</v>
      </c>
      <c r="H1003" s="45">
        <f t="shared" si="579"/>
        <v>0</v>
      </c>
      <c r="I1003" s="72">
        <f t="shared" si="551"/>
        <v>0</v>
      </c>
    </row>
    <row r="1004" spans="1:9" s="3" customFormat="1" hidden="1" x14ac:dyDescent="0.2">
      <c r="A1004" s="48" t="s">
        <v>20</v>
      </c>
      <c r="B1004" s="50" t="s">
        <v>32</v>
      </c>
      <c r="C1004" s="54"/>
      <c r="D1004" s="54"/>
      <c r="E1004" s="54">
        <f>SUM(C1004,D1004)</f>
        <v>0</v>
      </c>
      <c r="F1004" s="54"/>
      <c r="G1004" s="54"/>
      <c r="H1004" s="55"/>
      <c r="I1004" s="72">
        <f t="shared" si="551"/>
        <v>0</v>
      </c>
    </row>
    <row r="1005" spans="1:9" s="3" customFormat="1" hidden="1" x14ac:dyDescent="0.2">
      <c r="A1005" s="48" t="s">
        <v>21</v>
      </c>
      <c r="B1005" s="50" t="s">
        <v>33</v>
      </c>
      <c r="C1005" s="54"/>
      <c r="D1005" s="54"/>
      <c r="E1005" s="54">
        <f>SUM(C1005,D1005)</f>
        <v>0</v>
      </c>
      <c r="F1005" s="54"/>
      <c r="G1005" s="54"/>
      <c r="H1005" s="55"/>
      <c r="I1005" s="72">
        <f t="shared" si="551"/>
        <v>0</v>
      </c>
    </row>
    <row r="1006" spans="1:9" s="3" customFormat="1" hidden="1" x14ac:dyDescent="0.2">
      <c r="A1006" s="48" t="s">
        <v>23</v>
      </c>
      <c r="B1006" s="50" t="s">
        <v>34</v>
      </c>
      <c r="C1006" s="54"/>
      <c r="D1006" s="54"/>
      <c r="E1006" s="54">
        <f>SUM(C1006,D1006)</f>
        <v>0</v>
      </c>
      <c r="F1006" s="54"/>
      <c r="G1006" s="54"/>
      <c r="H1006" s="55"/>
      <c r="I1006" s="72">
        <f t="shared" si="551"/>
        <v>0</v>
      </c>
    </row>
    <row r="1007" spans="1:9" s="5" customFormat="1" x14ac:dyDescent="0.2">
      <c r="A1007" s="94" t="s">
        <v>69</v>
      </c>
      <c r="B1007" s="95"/>
      <c r="C1007" s="96">
        <f t="shared" ref="C1007" si="580">SUM(C1008,C1011,C1034)</f>
        <v>13153.9</v>
      </c>
      <c r="D1007" s="96">
        <f t="shared" ref="D1007:H1007" si="581">SUM(D1008,D1011,D1034)</f>
        <v>0</v>
      </c>
      <c r="E1007" s="96">
        <f t="shared" si="581"/>
        <v>13153.9</v>
      </c>
      <c r="F1007" s="96">
        <f t="shared" si="581"/>
        <v>6249.8</v>
      </c>
      <c r="G1007" s="96">
        <f t="shared" si="581"/>
        <v>0</v>
      </c>
      <c r="H1007" s="97">
        <f t="shared" si="581"/>
        <v>0</v>
      </c>
      <c r="I1007" s="99">
        <f t="shared" si="551"/>
        <v>19403.7</v>
      </c>
    </row>
    <row r="1008" spans="1:9" s="3" customFormat="1" hidden="1" x14ac:dyDescent="0.2">
      <c r="A1008" s="60" t="s">
        <v>36</v>
      </c>
      <c r="B1008" s="61">
        <v>20</v>
      </c>
      <c r="C1008" s="44">
        <f t="shared" ref="C1008:H1008" si="582">SUM(C1009)</f>
        <v>0</v>
      </c>
      <c r="D1008" s="44">
        <f t="shared" si="582"/>
        <v>0</v>
      </c>
      <c r="E1008" s="44">
        <f t="shared" si="582"/>
        <v>0</v>
      </c>
      <c r="F1008" s="44">
        <f t="shared" si="582"/>
        <v>0</v>
      </c>
      <c r="G1008" s="44">
        <f t="shared" si="582"/>
        <v>0</v>
      </c>
      <c r="H1008" s="45">
        <f t="shared" si="582"/>
        <v>0</v>
      </c>
      <c r="I1008" s="72">
        <f t="shared" ref="I1008:I1036" si="583">SUM(E1008:H1008)</f>
        <v>0</v>
      </c>
    </row>
    <row r="1009" spans="1:11" s="3" customFormat="1" hidden="1" x14ac:dyDescent="0.2">
      <c r="A1009" s="48" t="s">
        <v>39</v>
      </c>
      <c r="B1009" s="138" t="s">
        <v>38</v>
      </c>
      <c r="C1009" s="54"/>
      <c r="D1009" s="54"/>
      <c r="E1009" s="54">
        <f>C1009+D1009</f>
        <v>0</v>
      </c>
      <c r="F1009" s="54"/>
      <c r="G1009" s="54"/>
      <c r="H1009" s="55"/>
      <c r="I1009" s="72">
        <f t="shared" si="583"/>
        <v>0</v>
      </c>
    </row>
    <row r="1010" spans="1:11" s="3" customFormat="1" hidden="1" x14ac:dyDescent="0.2">
      <c r="A1010" s="48"/>
      <c r="B1010" s="49"/>
      <c r="C1010" s="54"/>
      <c r="D1010" s="54"/>
      <c r="E1010" s="54"/>
      <c r="F1010" s="54"/>
      <c r="G1010" s="54"/>
      <c r="H1010" s="55"/>
      <c r="I1010" s="72">
        <f t="shared" si="583"/>
        <v>0</v>
      </c>
    </row>
    <row r="1011" spans="1:11" s="3" customFormat="1" ht="25.5" x14ac:dyDescent="0.2">
      <c r="A1011" s="60" t="s">
        <v>115</v>
      </c>
      <c r="B1011" s="62">
        <v>58</v>
      </c>
      <c r="C1011" s="44">
        <f t="shared" ref="C1011" si="584">SUM(C1012,C1019,C1026)</f>
        <v>13153.9</v>
      </c>
      <c r="D1011" s="44">
        <f t="shared" ref="D1011:H1011" si="585">SUM(D1012,D1019,D1026)</f>
        <v>0</v>
      </c>
      <c r="E1011" s="44">
        <f t="shared" si="585"/>
        <v>13153.9</v>
      </c>
      <c r="F1011" s="44">
        <f t="shared" si="585"/>
        <v>6249.8</v>
      </c>
      <c r="G1011" s="44">
        <f t="shared" si="585"/>
        <v>0</v>
      </c>
      <c r="H1011" s="45">
        <f t="shared" si="585"/>
        <v>0</v>
      </c>
      <c r="I1011" s="72">
        <f t="shared" si="583"/>
        <v>19403.7</v>
      </c>
    </row>
    <row r="1012" spans="1:11" s="3" customFormat="1" x14ac:dyDescent="0.2">
      <c r="A1012" s="60" t="s">
        <v>44</v>
      </c>
      <c r="B1012" s="63" t="s">
        <v>45</v>
      </c>
      <c r="C1012" s="44">
        <f t="shared" ref="C1012" si="586">SUM(C1016,C1017,C1018)</f>
        <v>13153.9</v>
      </c>
      <c r="D1012" s="44">
        <f t="shared" ref="D1012:H1012" si="587">SUM(D1016,D1017,D1018)</f>
        <v>0</v>
      </c>
      <c r="E1012" s="44">
        <f t="shared" si="587"/>
        <v>13153.9</v>
      </c>
      <c r="F1012" s="44">
        <f t="shared" si="587"/>
        <v>6249.8</v>
      </c>
      <c r="G1012" s="44">
        <f t="shared" si="587"/>
        <v>0</v>
      </c>
      <c r="H1012" s="45">
        <f t="shared" si="587"/>
        <v>0</v>
      </c>
      <c r="I1012" s="72">
        <f t="shared" si="583"/>
        <v>19403.7</v>
      </c>
    </row>
    <row r="1013" spans="1:11" s="3" customFormat="1" hidden="1" x14ac:dyDescent="0.2">
      <c r="A1013" s="64" t="s">
        <v>46</v>
      </c>
      <c r="B1013" s="65"/>
      <c r="C1013" s="44"/>
      <c r="D1013" s="44"/>
      <c r="E1013" s="44"/>
      <c r="F1013" s="44"/>
      <c r="G1013" s="44"/>
      <c r="H1013" s="45"/>
      <c r="I1013" s="72">
        <f t="shared" si="583"/>
        <v>0</v>
      </c>
    </row>
    <row r="1014" spans="1:11" s="3" customFormat="1" x14ac:dyDescent="0.2">
      <c r="A1014" s="64" t="s">
        <v>47</v>
      </c>
      <c r="B1014" s="65"/>
      <c r="C1014" s="44">
        <f t="shared" ref="C1014" si="588">C1016+C1017+C1018-C1015</f>
        <v>58.899999999999601</v>
      </c>
      <c r="D1014" s="44">
        <f t="shared" ref="D1014:H1014" si="589">D1016+D1017+D1018-D1015</f>
        <v>0</v>
      </c>
      <c r="E1014" s="44">
        <f t="shared" si="589"/>
        <v>58.899999999999601</v>
      </c>
      <c r="F1014" s="44">
        <f t="shared" si="589"/>
        <v>6249.8</v>
      </c>
      <c r="G1014" s="44">
        <f t="shared" si="589"/>
        <v>0</v>
      </c>
      <c r="H1014" s="45">
        <f t="shared" si="589"/>
        <v>0</v>
      </c>
      <c r="I1014" s="72">
        <f t="shared" si="583"/>
        <v>6308.7</v>
      </c>
    </row>
    <row r="1015" spans="1:11" s="5" customFormat="1" x14ac:dyDescent="0.2">
      <c r="A1015" s="64" t="s">
        <v>48</v>
      </c>
      <c r="B1015" s="65"/>
      <c r="C1015" s="125">
        <f>13153.9-58.9</f>
        <v>13095</v>
      </c>
      <c r="D1015" s="125"/>
      <c r="E1015" s="125">
        <f>C1015+D1015</f>
        <v>13095</v>
      </c>
      <c r="F1015" s="125"/>
      <c r="G1015" s="125"/>
      <c r="H1015" s="126"/>
      <c r="I1015" s="99">
        <f t="shared" si="583"/>
        <v>13095</v>
      </c>
    </row>
    <row r="1016" spans="1:11" s="3" customFormat="1" x14ac:dyDescent="0.2">
      <c r="A1016" s="37" t="s">
        <v>49</v>
      </c>
      <c r="B1016" s="139" t="s">
        <v>50</v>
      </c>
      <c r="C1016" s="54">
        <f>ROUND(13153.9*0.15,1)</f>
        <v>1973.1</v>
      </c>
      <c r="D1016" s="54"/>
      <c r="E1016" s="54">
        <f>C1016+D1016</f>
        <v>1973.1</v>
      </c>
      <c r="F1016" s="54">
        <f>ROUND(6249.8*0.15,1)</f>
        <v>937.5</v>
      </c>
      <c r="G1016" s="54"/>
      <c r="H1016" s="55"/>
      <c r="I1016" s="72">
        <f t="shared" si="583"/>
        <v>2910.6</v>
      </c>
      <c r="J1016" s="3">
        <v>0.02</v>
      </c>
      <c r="K1016" s="3">
        <v>0.13</v>
      </c>
    </row>
    <row r="1017" spans="1:11" s="3" customFormat="1" x14ac:dyDescent="0.2">
      <c r="A1017" s="37" t="s">
        <v>51</v>
      </c>
      <c r="B1017" s="139" t="s">
        <v>52</v>
      </c>
      <c r="C1017" s="54">
        <f>ROUND(13153.9*0.85,1)</f>
        <v>11180.8</v>
      </c>
      <c r="D1017" s="54"/>
      <c r="E1017" s="54">
        <f>C1017+D1017</f>
        <v>11180.8</v>
      </c>
      <c r="F1017" s="54">
        <f>ROUND(6249.8*0.85,1)</f>
        <v>5312.3</v>
      </c>
      <c r="G1017" s="54"/>
      <c r="H1017" s="55"/>
      <c r="I1017" s="72">
        <f t="shared" si="583"/>
        <v>16493.099999999999</v>
      </c>
      <c r="J1017" s="3">
        <v>0.85</v>
      </c>
    </row>
    <row r="1018" spans="1:11" s="3" customFormat="1" hidden="1" x14ac:dyDescent="0.2">
      <c r="A1018" s="37" t="s">
        <v>53</v>
      </c>
      <c r="B1018" s="140" t="s">
        <v>109</v>
      </c>
      <c r="C1018" s="54"/>
      <c r="D1018" s="54"/>
      <c r="E1018" s="54">
        <f>C1018+D1018</f>
        <v>0</v>
      </c>
      <c r="F1018" s="54"/>
      <c r="G1018" s="54"/>
      <c r="H1018" s="55"/>
      <c r="I1018" s="72">
        <f t="shared" si="583"/>
        <v>0</v>
      </c>
    </row>
    <row r="1019" spans="1:11" s="3" customFormat="1" hidden="1" x14ac:dyDescent="0.2">
      <c r="A1019" s="60" t="s">
        <v>55</v>
      </c>
      <c r="B1019" s="61" t="s">
        <v>56</v>
      </c>
      <c r="C1019" s="44">
        <f t="shared" ref="C1019" si="590">SUM(C1023,C1024,C1025)</f>
        <v>0</v>
      </c>
      <c r="D1019" s="44">
        <f t="shared" ref="D1019:H1019" si="591">SUM(D1023,D1024,D1025)</f>
        <v>0</v>
      </c>
      <c r="E1019" s="44">
        <f t="shared" si="591"/>
        <v>0</v>
      </c>
      <c r="F1019" s="44">
        <f t="shared" si="591"/>
        <v>0</v>
      </c>
      <c r="G1019" s="44">
        <f t="shared" si="591"/>
        <v>0</v>
      </c>
      <c r="H1019" s="45">
        <f t="shared" si="591"/>
        <v>0</v>
      </c>
      <c r="I1019" s="72">
        <f t="shared" si="583"/>
        <v>0</v>
      </c>
    </row>
    <row r="1020" spans="1:11" s="3" customFormat="1" hidden="1" x14ac:dyDescent="0.2">
      <c r="A1020" s="66" t="s">
        <v>46</v>
      </c>
      <c r="B1020" s="61"/>
      <c r="C1020" s="44"/>
      <c r="D1020" s="44"/>
      <c r="E1020" s="44"/>
      <c r="F1020" s="44"/>
      <c r="G1020" s="44"/>
      <c r="H1020" s="45"/>
      <c r="I1020" s="72">
        <f t="shared" si="583"/>
        <v>0</v>
      </c>
    </row>
    <row r="1021" spans="1:11" s="3" customFormat="1" hidden="1" x14ac:dyDescent="0.2">
      <c r="A1021" s="64" t="s">
        <v>47</v>
      </c>
      <c r="B1021" s="65"/>
      <c r="C1021" s="44">
        <f t="shared" ref="C1021" si="592">C1023+C1024+C1025-C1022</f>
        <v>0</v>
      </c>
      <c r="D1021" s="44">
        <f t="shared" ref="D1021:H1021" si="593">D1023+D1024+D1025-D1022</f>
        <v>0</v>
      </c>
      <c r="E1021" s="44">
        <f t="shared" si="593"/>
        <v>0</v>
      </c>
      <c r="F1021" s="44">
        <f t="shared" si="593"/>
        <v>0</v>
      </c>
      <c r="G1021" s="44">
        <f t="shared" si="593"/>
        <v>0</v>
      </c>
      <c r="H1021" s="45">
        <f t="shared" si="593"/>
        <v>0</v>
      </c>
      <c r="I1021" s="72">
        <f t="shared" si="583"/>
        <v>0</v>
      </c>
    </row>
    <row r="1022" spans="1:11" s="3" customFormat="1" hidden="1" x14ac:dyDescent="0.2">
      <c r="A1022" s="64" t="s">
        <v>48</v>
      </c>
      <c r="B1022" s="65"/>
      <c r="C1022" s="44"/>
      <c r="D1022" s="44"/>
      <c r="E1022" s="44">
        <f>C1022+D1022</f>
        <v>0</v>
      </c>
      <c r="F1022" s="44"/>
      <c r="G1022" s="44"/>
      <c r="H1022" s="45"/>
      <c r="I1022" s="72">
        <f t="shared" si="583"/>
        <v>0</v>
      </c>
    </row>
    <row r="1023" spans="1:11" s="3" customFormat="1" hidden="1" x14ac:dyDescent="0.2">
      <c r="A1023" s="37" t="s">
        <v>49</v>
      </c>
      <c r="B1023" s="140" t="s">
        <v>57</v>
      </c>
      <c r="C1023" s="54"/>
      <c r="D1023" s="54"/>
      <c r="E1023" s="54">
        <f>C1023+D1023</f>
        <v>0</v>
      </c>
      <c r="F1023" s="54"/>
      <c r="G1023" s="54"/>
      <c r="H1023" s="55"/>
      <c r="I1023" s="72">
        <f t="shared" si="583"/>
        <v>0</v>
      </c>
    </row>
    <row r="1024" spans="1:11" s="3" customFormat="1" hidden="1" x14ac:dyDescent="0.2">
      <c r="A1024" s="37" t="s">
        <v>51</v>
      </c>
      <c r="B1024" s="140" t="s">
        <v>58</v>
      </c>
      <c r="C1024" s="54"/>
      <c r="D1024" s="54"/>
      <c r="E1024" s="54">
        <f>C1024+D1024</f>
        <v>0</v>
      </c>
      <c r="F1024" s="54"/>
      <c r="G1024" s="54"/>
      <c r="H1024" s="55"/>
      <c r="I1024" s="72">
        <f t="shared" si="583"/>
        <v>0</v>
      </c>
    </row>
    <row r="1025" spans="1:33" s="3" customFormat="1" hidden="1" x14ac:dyDescent="0.2">
      <c r="A1025" s="37" t="s">
        <v>53</v>
      </c>
      <c r="B1025" s="140" t="s">
        <v>59</v>
      </c>
      <c r="C1025" s="54"/>
      <c r="D1025" s="54"/>
      <c r="E1025" s="54">
        <f>C1025+D1025</f>
        <v>0</v>
      </c>
      <c r="F1025" s="54"/>
      <c r="G1025" s="54"/>
      <c r="H1025" s="55"/>
      <c r="I1025" s="72">
        <f t="shared" si="583"/>
        <v>0</v>
      </c>
    </row>
    <row r="1026" spans="1:33" s="3" customFormat="1" hidden="1" x14ac:dyDescent="0.2">
      <c r="A1026" s="60" t="s">
        <v>70</v>
      </c>
      <c r="B1026" s="68" t="s">
        <v>60</v>
      </c>
      <c r="C1026" s="44">
        <f t="shared" ref="C1026" si="594">SUM(C1030,C1031,C1032)</f>
        <v>0</v>
      </c>
      <c r="D1026" s="44">
        <f t="shared" ref="D1026:H1026" si="595">SUM(D1030,D1031,D1032)</f>
        <v>0</v>
      </c>
      <c r="E1026" s="44">
        <f t="shared" si="595"/>
        <v>0</v>
      </c>
      <c r="F1026" s="44">
        <f t="shared" si="595"/>
        <v>0</v>
      </c>
      <c r="G1026" s="44">
        <f t="shared" si="595"/>
        <v>0</v>
      </c>
      <c r="H1026" s="45">
        <f t="shared" si="595"/>
        <v>0</v>
      </c>
      <c r="I1026" s="72">
        <f t="shared" si="583"/>
        <v>0</v>
      </c>
    </row>
    <row r="1027" spans="1:33" s="3" customFormat="1" hidden="1" x14ac:dyDescent="0.2">
      <c r="A1027" s="66" t="s">
        <v>46</v>
      </c>
      <c r="B1027" s="68"/>
      <c r="C1027" s="44"/>
      <c r="D1027" s="44"/>
      <c r="E1027" s="44"/>
      <c r="F1027" s="44"/>
      <c r="G1027" s="44"/>
      <c r="H1027" s="45"/>
      <c r="I1027" s="72">
        <f t="shared" si="583"/>
        <v>0</v>
      </c>
    </row>
    <row r="1028" spans="1:33" s="3" customFormat="1" hidden="1" x14ac:dyDescent="0.2">
      <c r="A1028" s="64" t="s">
        <v>47</v>
      </c>
      <c r="B1028" s="65"/>
      <c r="C1028" s="44">
        <f t="shared" ref="C1028" si="596">C1030+C1031+C1032-C1029</f>
        <v>0</v>
      </c>
      <c r="D1028" s="44">
        <f t="shared" ref="D1028:H1028" si="597">D1030+D1031+D1032-D1029</f>
        <v>0</v>
      </c>
      <c r="E1028" s="44">
        <f t="shared" si="597"/>
        <v>0</v>
      </c>
      <c r="F1028" s="44">
        <f t="shared" si="597"/>
        <v>0</v>
      </c>
      <c r="G1028" s="44">
        <f t="shared" si="597"/>
        <v>0</v>
      </c>
      <c r="H1028" s="45">
        <f t="shared" si="597"/>
        <v>0</v>
      </c>
      <c r="I1028" s="72">
        <f t="shared" si="583"/>
        <v>0</v>
      </c>
    </row>
    <row r="1029" spans="1:33" s="3" customFormat="1" hidden="1" x14ac:dyDescent="0.2">
      <c r="A1029" s="64" t="s">
        <v>48</v>
      </c>
      <c r="B1029" s="65"/>
      <c r="C1029" s="44"/>
      <c r="D1029" s="44"/>
      <c r="E1029" s="44">
        <f>C1029+D1029</f>
        <v>0</v>
      </c>
      <c r="F1029" s="44"/>
      <c r="G1029" s="44"/>
      <c r="H1029" s="45"/>
      <c r="I1029" s="72">
        <f t="shared" si="583"/>
        <v>0</v>
      </c>
    </row>
    <row r="1030" spans="1:33" s="3" customFormat="1" hidden="1" x14ac:dyDescent="0.2">
      <c r="A1030" s="37" t="s">
        <v>49</v>
      </c>
      <c r="B1030" s="140" t="s">
        <v>61</v>
      </c>
      <c r="C1030" s="54"/>
      <c r="D1030" s="54"/>
      <c r="E1030" s="54">
        <f>C1030+D1030</f>
        <v>0</v>
      </c>
      <c r="F1030" s="54"/>
      <c r="G1030" s="54"/>
      <c r="H1030" s="55"/>
      <c r="I1030" s="72">
        <f t="shared" si="583"/>
        <v>0</v>
      </c>
    </row>
    <row r="1031" spans="1:33" s="3" customFormat="1" hidden="1" x14ac:dyDescent="0.2">
      <c r="A1031" s="37" t="s">
        <v>51</v>
      </c>
      <c r="B1031" s="140" t="s">
        <v>62</v>
      </c>
      <c r="C1031" s="54"/>
      <c r="D1031" s="54"/>
      <c r="E1031" s="54">
        <f>C1031+D1031</f>
        <v>0</v>
      </c>
      <c r="F1031" s="54"/>
      <c r="G1031" s="54"/>
      <c r="H1031" s="55"/>
      <c r="I1031" s="72">
        <f t="shared" si="583"/>
        <v>0</v>
      </c>
    </row>
    <row r="1032" spans="1:33" s="3" customFormat="1" hidden="1" x14ac:dyDescent="0.2">
      <c r="A1032" s="37" t="s">
        <v>53</v>
      </c>
      <c r="B1032" s="140" t="s">
        <v>63</v>
      </c>
      <c r="C1032" s="54"/>
      <c r="D1032" s="54"/>
      <c r="E1032" s="54">
        <f>C1032+D1032</f>
        <v>0</v>
      </c>
      <c r="F1032" s="54"/>
      <c r="G1032" s="54"/>
      <c r="H1032" s="55"/>
      <c r="I1032" s="72">
        <f t="shared" si="583"/>
        <v>0</v>
      </c>
    </row>
    <row r="1033" spans="1:33" s="3" customFormat="1" hidden="1" x14ac:dyDescent="0.2">
      <c r="A1033" s="69"/>
      <c r="B1033" s="53"/>
      <c r="C1033" s="54"/>
      <c r="D1033" s="54"/>
      <c r="E1033" s="54"/>
      <c r="F1033" s="54"/>
      <c r="G1033" s="54"/>
      <c r="H1033" s="55"/>
      <c r="I1033" s="72">
        <f t="shared" si="583"/>
        <v>0</v>
      </c>
    </row>
    <row r="1034" spans="1:33" s="3" customFormat="1" hidden="1" x14ac:dyDescent="0.2">
      <c r="A1034" s="46" t="s">
        <v>64</v>
      </c>
      <c r="B1034" s="68" t="s">
        <v>65</v>
      </c>
      <c r="C1034" s="44"/>
      <c r="D1034" s="44"/>
      <c r="E1034" s="44">
        <f>C1034+D1034</f>
        <v>0</v>
      </c>
      <c r="F1034" s="44"/>
      <c r="G1034" s="44"/>
      <c r="H1034" s="45"/>
      <c r="I1034" s="72">
        <f t="shared" si="583"/>
        <v>0</v>
      </c>
    </row>
    <row r="1035" spans="1:33" s="3" customFormat="1" hidden="1" x14ac:dyDescent="0.2">
      <c r="A1035" s="69"/>
      <c r="B1035" s="53"/>
      <c r="C1035" s="54"/>
      <c r="D1035" s="54"/>
      <c r="E1035" s="54"/>
      <c r="F1035" s="54"/>
      <c r="G1035" s="54"/>
      <c r="H1035" s="55"/>
      <c r="I1035" s="72">
        <f t="shared" si="583"/>
        <v>0</v>
      </c>
    </row>
    <row r="1036" spans="1:33" s="3" customFormat="1" hidden="1" x14ac:dyDescent="0.2">
      <c r="A1036" s="127" t="s">
        <v>66</v>
      </c>
      <c r="B1036" s="128"/>
      <c r="C1036" s="129">
        <f t="shared" ref="C1036" si="598">C989-C1007</f>
        <v>0</v>
      </c>
      <c r="D1036" s="129">
        <f t="shared" ref="D1036:H1036" si="599">D989-D1007</f>
        <v>0</v>
      </c>
      <c r="E1036" s="129">
        <f t="shared" si="599"/>
        <v>0</v>
      </c>
      <c r="F1036" s="129">
        <f t="shared" si="599"/>
        <v>0</v>
      </c>
      <c r="G1036" s="129">
        <f t="shared" si="599"/>
        <v>0</v>
      </c>
      <c r="H1036" s="130">
        <f t="shared" si="599"/>
        <v>0</v>
      </c>
      <c r="I1036" s="72">
        <f t="shared" si="583"/>
        <v>0</v>
      </c>
    </row>
    <row r="1039" spans="1:33" s="3" customFormat="1" hidden="1" x14ac:dyDescent="0.2">
      <c r="B1039" s="131"/>
    </row>
    <row r="1040" spans="1:33" ht="27" customHeight="1" x14ac:dyDescent="0.2">
      <c r="A1040" s="145" t="s">
        <v>110</v>
      </c>
      <c r="B1040" s="145"/>
      <c r="D1040" s="146" t="str">
        <f>IF($I$1="proiect","DIRECTOR EXECUTIV,","SECRETAR GENERAL AL JUDEŢULUI,")</f>
        <v>DIRECTOR EXECUTIV,</v>
      </c>
      <c r="E1040" s="146"/>
      <c r="F1040" s="146"/>
      <c r="G1040" s="146"/>
      <c r="H1040" s="146"/>
      <c r="I1040" s="136"/>
      <c r="J1040" s="136"/>
      <c r="K1040" s="136"/>
      <c r="L1040" s="136"/>
      <c r="M1040" s="136"/>
      <c r="N1040" s="136"/>
      <c r="O1040" s="136"/>
      <c r="P1040" s="136"/>
      <c r="Q1040" s="136"/>
      <c r="R1040" s="136"/>
      <c r="S1040" s="136"/>
      <c r="T1040" s="136"/>
      <c r="U1040" s="136"/>
      <c r="V1040" s="136"/>
      <c r="W1040" s="136"/>
      <c r="X1040" s="136"/>
      <c r="Y1040" s="136"/>
      <c r="Z1040" s="136"/>
      <c r="AA1040" s="136"/>
      <c r="AB1040" s="136"/>
      <c r="AC1040" s="136"/>
      <c r="AD1040" s="136"/>
      <c r="AE1040" s="136"/>
      <c r="AF1040" s="136"/>
      <c r="AG1040" s="136"/>
    </row>
    <row r="1041" spans="1:9" x14ac:dyDescent="0.2">
      <c r="A1041" s="142" t="s">
        <v>111</v>
      </c>
      <c r="B1041" s="142"/>
      <c r="D1041" s="147" t="str">
        <f>IF($I$1="proiect","Balogh Arnold István","Crasnai Mihaela Elena Ana")</f>
        <v>Balogh Arnold István</v>
      </c>
      <c r="E1041" s="147"/>
      <c r="F1041" s="147"/>
      <c r="G1041" s="147"/>
      <c r="H1041" s="147"/>
    </row>
    <row r="1042" spans="1:9" x14ac:dyDescent="0.2">
      <c r="A1042" s="16"/>
      <c r="B1042" s="133"/>
      <c r="C1042" s="16"/>
      <c r="D1042" s="132"/>
      <c r="E1042" s="132"/>
      <c r="F1042" s="132"/>
      <c r="G1042" s="132"/>
    </row>
    <row r="1043" spans="1:9" x14ac:dyDescent="0.2">
      <c r="A1043" s="16"/>
      <c r="B1043" s="133"/>
      <c r="C1043" s="16"/>
      <c r="D1043" s="132"/>
      <c r="E1043" s="132"/>
      <c r="F1043" s="132"/>
      <c r="G1043" s="132"/>
      <c r="I1043" s="137"/>
    </row>
    <row r="1044" spans="1:9" x14ac:dyDescent="0.2">
      <c r="B1044" s="133"/>
      <c r="C1044" s="134"/>
      <c r="D1044" s="134"/>
      <c r="E1044" s="132"/>
      <c r="F1044" s="132"/>
      <c r="G1044" s="13"/>
    </row>
    <row r="1045" spans="1:9" x14ac:dyDescent="0.2">
      <c r="B1045" s="1"/>
      <c r="C1045" s="2"/>
      <c r="D1045" s="147" t="str">
        <f>IF($I$1="proiect","ŞEF SERVICIU,"," ")</f>
        <v>ŞEF SERVICIU,</v>
      </c>
      <c r="E1045" s="147"/>
      <c r="F1045" s="147"/>
      <c r="G1045" s="147"/>
      <c r="H1045" s="147"/>
    </row>
    <row r="1046" spans="1:9" x14ac:dyDescent="0.2">
      <c r="A1046" s="135" t="s">
        <v>112</v>
      </c>
      <c r="B1046" s="1"/>
      <c r="C1046" s="2"/>
      <c r="D1046" s="147" t="str">
        <f>IF($I$1="proiect","Sorana Czumbil"," ")</f>
        <v>Sorana Czumbil</v>
      </c>
      <c r="E1046" s="147"/>
      <c r="F1046" s="147"/>
      <c r="G1046" s="147"/>
      <c r="H1046" s="147"/>
    </row>
    <row r="1047" spans="1:9" x14ac:dyDescent="0.2">
      <c r="A1047" s="135" t="s">
        <v>113</v>
      </c>
      <c r="B1047" s="1"/>
      <c r="C1047" s="2"/>
      <c r="D1047" s="132"/>
      <c r="E1047" s="132"/>
      <c r="F1047" s="132"/>
      <c r="G1047" s="132"/>
    </row>
    <row r="1048" spans="1:9" x14ac:dyDescent="0.2">
      <c r="B1048" s="11"/>
      <c r="D1048" s="12"/>
      <c r="E1048" s="13"/>
      <c r="F1048" s="13"/>
      <c r="G1048" s="13"/>
    </row>
    <row r="1049" spans="1:9" x14ac:dyDescent="0.2">
      <c r="B1049" s="11"/>
      <c r="C1049" s="13"/>
      <c r="D1049" s="12"/>
      <c r="E1049" s="13"/>
      <c r="F1049" s="13"/>
      <c r="G1049" s="13"/>
    </row>
    <row r="1050" spans="1:9" x14ac:dyDescent="0.2">
      <c r="B1050" s="11"/>
      <c r="C1050" s="13"/>
      <c r="D1050" s="12"/>
      <c r="E1050" s="13"/>
      <c r="F1050" s="13"/>
      <c r="G1050" s="13"/>
    </row>
  </sheetData>
  <autoFilter ref="A12:AG1036" xr:uid="{00000000-0009-0000-0000-000000000000}">
    <filterColumn colId="8">
      <filters>
        <filter val="1.000,00"/>
        <filter val="1.120,59"/>
        <filter val="1.354,50"/>
        <filter val="1.505,00"/>
        <filter val="1.610,10"/>
        <filter val="1.789,10"/>
        <filter val="10.318,40"/>
        <filter val="10.468,40"/>
        <filter val="100,00"/>
        <filter val="11.468,40"/>
        <filter val="12.025,39"/>
        <filter val="122.456,00"/>
        <filter val="128.412,00"/>
        <filter val="13.095,00"/>
        <filter val="130,22"/>
        <filter val="130.332,25"/>
        <filter val="14.795,98"/>
        <filter val="150,00"/>
        <filter val="150,50"/>
        <filter val="158,04"/>
        <filter val="16.493,10"/>
        <filter val="17,47"/>
        <filter val="175,51"/>
        <filter val="19,78"/>
        <filter val="19.015,60"/>
        <filter val="19.403,70"/>
        <filter val="194,40"/>
        <filter val="198,00"/>
        <filter val="2,40"/>
        <filter val="2.093,70"/>
        <filter val="2.910,60"/>
        <filter val="20,00"/>
        <filter val="223,00"/>
        <filter val="224,11"/>
        <filter val="243,00"/>
        <filter val="253.131,40"/>
        <filter val="269.624,50"/>
        <filter val="270,00"/>
        <filter val="286.051,98"/>
        <filter val="29,75"/>
        <filter val="291.845,60"/>
        <filter val="3.086,70"/>
        <filter val="307,00"/>
        <filter val="310.861,20"/>
        <filter val="325.657,18"/>
        <filter val="327.326,18"/>
        <filter val="379,00"/>
        <filter val="388,10"/>
        <filter val="4.107,60"/>
        <filter val="4.837,80"/>
        <filter val="403,30"/>
        <filter val="405,00"/>
        <filter val="414,20"/>
        <filter val="420.187,30"/>
        <filter val="420.257,60"/>
        <filter val="433.282,30"/>
        <filter val="435,59"/>
        <filter val="439.661,30"/>
        <filter val="44.670,20"/>
        <filter val="442,00"/>
        <filter val="448.170,30"/>
        <filter val="454,50"/>
        <filter val="46,20"/>
        <filter val="460,00"/>
        <filter val="460.195,69"/>
        <filter val="462,00"/>
        <filter val="462.689,69"/>
        <filter val="47.580,80"/>
        <filter val="48,60"/>
        <filter val="5.031,26"/>
        <filter val="50,50"/>
        <filter val="505,00"/>
        <filter val="51.687,71"/>
        <filter val="560,00"/>
        <filter val="6.308,70"/>
        <filter val="6.379,00"/>
        <filter val="6.932,00"/>
        <filter val="6.967,50"/>
        <filter val="621,00"/>
        <filter val="658,59"/>
        <filter val="686,00"/>
        <filter val="7.156,30"/>
        <filter val="70,30"/>
        <filter val="702,08"/>
        <filter val="730,00"/>
        <filter val="8.374,70"/>
        <filter val="8.945,40"/>
        <filter val="819,00"/>
        <filter val="830,00"/>
        <filter val="839,00"/>
        <filter val="877,59"/>
        <filter val="896,48"/>
        <filter val="900,00"/>
        <filter val="959,25"/>
        <filter val="989,00"/>
        <filter val="Proiecte cu finanțare din fonduri externe nerambursabile aferente cadrului financiar 2021-2027"/>
      </filters>
    </filterColumn>
  </autoFilter>
  <mergeCells count="14">
    <mergeCell ref="A1041:B1041"/>
    <mergeCell ref="D1041:H1041"/>
    <mergeCell ref="D1045:H1045"/>
    <mergeCell ref="D1046:H1046"/>
    <mergeCell ref="A9:A10"/>
    <mergeCell ref="B9:B10"/>
    <mergeCell ref="C9:C10"/>
    <mergeCell ref="D9:D10"/>
    <mergeCell ref="E9:E10"/>
    <mergeCell ref="A5:H5"/>
    <mergeCell ref="A6:H6"/>
    <mergeCell ref="F9:H9"/>
    <mergeCell ref="A1040:B1040"/>
    <mergeCell ref="D1040:H1040"/>
  </mergeCells>
  <printOptions horizontalCentered="1"/>
  <pageMargins left="0.66929133858267698" right="0.66929133858267698" top="0.55118110236220497" bottom="0.55118110236220497" header="0.31496062992126" footer="0.31496062992126"/>
  <pageSetup paperSize="9" scale="85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aprobat 2025</vt:lpstr>
      <vt:lpstr>'aprobat 2025'!Print_Area</vt:lpstr>
      <vt:lpstr>'aprobat 2025'!Print_Titles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Vaida Eva</dc:creator>
  <cp:lastModifiedBy>Sorana Czumbil</cp:lastModifiedBy>
  <cp:lastPrinted>2025-03-27T17:03:30Z</cp:lastPrinted>
  <dcterms:created xsi:type="dcterms:W3CDTF">2022-02-03T08:21:00Z</dcterms:created>
  <dcterms:modified xsi:type="dcterms:W3CDTF">2025-03-27T17:03:33Z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A5919A1BD8E644C3BF0E6A7D21D3C1AD_13</vt:lpwstr>
  </property>
  <property fmtid="{D5CDD505-2E9C-101B-9397-08002B2CF9AE}" pid="3" name="KSOProductBuildVer">
    <vt:lpwstr>1033-12.2.0.20326</vt:lpwstr>
  </property>
</Properties>
</file>