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7) August 2025\proiect\rectificare buget august 2025\"/>
    </mc:Choice>
  </mc:AlternateContent>
  <xr:revisionPtr revIDLastSave="0" documentId="13_ncr:1_{289D7668-6284-4C37-AD28-A722FD0B83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tif august 2025" sheetId="26" r:id="rId1"/>
    <sheet name="rectif iulie 2025" sheetId="25" r:id="rId2"/>
    <sheet name="aprobat 2025" sheetId="23" r:id="rId3"/>
  </sheets>
  <externalReferences>
    <externalReference r:id="rId4"/>
  </externalReferences>
  <definedNames>
    <definedName name="_xlnm._FilterDatabase" localSheetId="2" hidden="1">'aprobat 2025'!$A$12:$AG$1036</definedName>
    <definedName name="_xlnm._FilterDatabase" localSheetId="0" hidden="1">'rectif august 2025'!$A$12:$AG$1036</definedName>
    <definedName name="_xlnm._FilterDatabase" localSheetId="1" hidden="1">'rectif iulie 2025'!$A$12:$AG$1036</definedName>
    <definedName name="_xlnm.Print_Area" localSheetId="2">'aprobat 2025'!$A$1:$H$1047</definedName>
    <definedName name="_xlnm.Print_Area" localSheetId="0">'rectif august 2025'!$A$1:$H$1047</definedName>
    <definedName name="_xlnm.Print_Area" localSheetId="1">'rectif iulie 2025'!$A$1:$H$1047</definedName>
    <definedName name="_xlnm.Print_Titles" localSheetId="2">'aprobat 2025'!$8:$11</definedName>
    <definedName name="_xlnm.Print_Titles" localSheetId="0">'rectif august 2025'!$8:$11</definedName>
    <definedName name="_xlnm.Print_Titles" localSheetId="1">'rectif iulie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9" i="26" l="1"/>
  <c r="M990" i="26"/>
  <c r="M991" i="26"/>
  <c r="F439" i="26"/>
  <c r="F438" i="26"/>
  <c r="F413" i="26"/>
  <c r="F418" i="26"/>
  <c r="F415" i="26"/>
  <c r="D420" i="26"/>
  <c r="I413" i="26"/>
  <c r="D1046" i="26"/>
  <c r="D1045" i="26"/>
  <c r="D1041" i="26"/>
  <c r="D1040" i="26"/>
  <c r="I1035" i="26"/>
  <c r="E1034" i="26"/>
  <c r="I1034" i="26" s="1"/>
  <c r="I1033" i="26"/>
  <c r="E1032" i="26"/>
  <c r="I1032" i="26" s="1"/>
  <c r="E1031" i="26"/>
  <c r="I1031" i="26" s="1"/>
  <c r="E1030" i="26"/>
  <c r="E1029" i="26"/>
  <c r="I1029" i="26" s="1"/>
  <c r="H1028" i="26"/>
  <c r="G1028" i="26"/>
  <c r="F1028" i="26"/>
  <c r="D1028" i="26"/>
  <c r="I1027" i="26"/>
  <c r="H1026" i="26"/>
  <c r="G1026" i="26"/>
  <c r="F1026" i="26"/>
  <c r="D1026" i="26"/>
  <c r="E1025" i="26"/>
  <c r="I1025" i="26" s="1"/>
  <c r="E1024" i="26"/>
  <c r="I1024" i="26" s="1"/>
  <c r="E1023" i="26"/>
  <c r="I1023" i="26" s="1"/>
  <c r="E1022" i="26"/>
  <c r="I1022" i="26" s="1"/>
  <c r="H1021" i="26"/>
  <c r="G1021" i="26"/>
  <c r="F1021" i="26"/>
  <c r="D1021" i="26"/>
  <c r="I1020" i="26"/>
  <c r="H1019" i="26"/>
  <c r="G1019" i="26"/>
  <c r="F1019" i="26"/>
  <c r="D1019" i="26"/>
  <c r="E1018" i="26"/>
  <c r="I1018" i="26" s="1"/>
  <c r="F1017" i="26"/>
  <c r="E1017" i="26"/>
  <c r="I1017" i="26" s="1"/>
  <c r="F1016" i="26"/>
  <c r="E1016" i="26"/>
  <c r="E1015" i="26"/>
  <c r="I1015" i="26" s="1"/>
  <c r="H1014" i="26"/>
  <c r="G1014" i="26"/>
  <c r="D1014" i="26"/>
  <c r="I1013" i="26"/>
  <c r="H1012" i="26"/>
  <c r="G1012" i="26"/>
  <c r="D1012" i="26"/>
  <c r="I1010" i="26"/>
  <c r="E1009" i="26"/>
  <c r="I1009" i="26" s="1"/>
  <c r="H1008" i="26"/>
  <c r="G1008" i="26"/>
  <c r="F1008" i="26"/>
  <c r="D1008" i="26"/>
  <c r="E1006" i="26"/>
  <c r="I1006" i="26" s="1"/>
  <c r="E1005" i="26"/>
  <c r="I1005" i="26" s="1"/>
  <c r="E1004" i="26"/>
  <c r="I1004" i="26" s="1"/>
  <c r="H1003" i="26"/>
  <c r="G1003" i="26"/>
  <c r="F1003" i="26"/>
  <c r="D1003" i="26"/>
  <c r="E1002" i="26"/>
  <c r="I1002" i="26" s="1"/>
  <c r="E1001" i="26"/>
  <c r="E1000" i="26"/>
  <c r="I1000" i="26" s="1"/>
  <c r="H999" i="26"/>
  <c r="G999" i="26"/>
  <c r="F999" i="26"/>
  <c r="D999" i="26"/>
  <c r="F998" i="26"/>
  <c r="F995" i="26" s="1"/>
  <c r="E998" i="26"/>
  <c r="E997" i="26"/>
  <c r="I997" i="26" s="1"/>
  <c r="E996" i="26"/>
  <c r="I996" i="26" s="1"/>
  <c r="H995" i="26"/>
  <c r="G995" i="26"/>
  <c r="D995" i="26"/>
  <c r="E993" i="26"/>
  <c r="I993" i="26" s="1"/>
  <c r="E992" i="26"/>
  <c r="I992" i="26" s="1"/>
  <c r="F991" i="26"/>
  <c r="E991" i="26"/>
  <c r="I991" i="26" s="1"/>
  <c r="I988" i="26"/>
  <c r="I986" i="26"/>
  <c r="E985" i="26"/>
  <c r="I985" i="26" s="1"/>
  <c r="I984" i="26"/>
  <c r="E983" i="26"/>
  <c r="I983" i="26" s="1"/>
  <c r="E982" i="26"/>
  <c r="E981" i="26"/>
  <c r="I981" i="26" s="1"/>
  <c r="E980" i="26"/>
  <c r="H979" i="26"/>
  <c r="G979" i="26"/>
  <c r="F979" i="26"/>
  <c r="D979" i="26"/>
  <c r="I978" i="26"/>
  <c r="H977" i="26"/>
  <c r="G977" i="26"/>
  <c r="F977" i="26"/>
  <c r="D977" i="26"/>
  <c r="E976" i="26"/>
  <c r="E975" i="26"/>
  <c r="I975" i="26" s="1"/>
  <c r="E974" i="26"/>
  <c r="I974" i="26" s="1"/>
  <c r="E973" i="26"/>
  <c r="I973" i="26" s="1"/>
  <c r="H972" i="26"/>
  <c r="G972" i="26"/>
  <c r="F972" i="26"/>
  <c r="D972" i="26"/>
  <c r="I971" i="26"/>
  <c r="H970" i="26"/>
  <c r="G970" i="26"/>
  <c r="F970" i="26"/>
  <c r="D970" i="26"/>
  <c r="E969" i="26"/>
  <c r="I969" i="26" s="1"/>
  <c r="E968" i="26"/>
  <c r="I968" i="26" s="1"/>
  <c r="E967" i="26"/>
  <c r="E966" i="26"/>
  <c r="I966" i="26" s="1"/>
  <c r="H965" i="26"/>
  <c r="G965" i="26"/>
  <c r="F965" i="26"/>
  <c r="D965" i="26"/>
  <c r="I964" i="26"/>
  <c r="H963" i="26"/>
  <c r="G963" i="26"/>
  <c r="F963" i="26"/>
  <c r="D963" i="26"/>
  <c r="I961" i="26"/>
  <c r="E960" i="26"/>
  <c r="I960" i="26" s="1"/>
  <c r="H959" i="26"/>
  <c r="G959" i="26"/>
  <c r="F959" i="26"/>
  <c r="E959" i="26"/>
  <c r="D959" i="26"/>
  <c r="E957" i="26"/>
  <c r="E956" i="26"/>
  <c r="I956" i="26" s="1"/>
  <c r="E955" i="26"/>
  <c r="I955" i="26" s="1"/>
  <c r="H954" i="26"/>
  <c r="G954" i="26"/>
  <c r="F954" i="26"/>
  <c r="D954" i="26"/>
  <c r="E953" i="26"/>
  <c r="I953" i="26" s="1"/>
  <c r="E952" i="26"/>
  <c r="I952" i="26" s="1"/>
  <c r="E951" i="26"/>
  <c r="H950" i="26"/>
  <c r="G950" i="26"/>
  <c r="F950" i="26"/>
  <c r="D950" i="26"/>
  <c r="E949" i="26"/>
  <c r="I949" i="26" s="1"/>
  <c r="E948" i="26"/>
  <c r="E947" i="26"/>
  <c r="I947" i="26" s="1"/>
  <c r="H946" i="26"/>
  <c r="G946" i="26"/>
  <c r="F946" i="26"/>
  <c r="D946" i="26"/>
  <c r="E944" i="26"/>
  <c r="I944" i="26" s="1"/>
  <c r="E943" i="26"/>
  <c r="I943" i="26" s="1"/>
  <c r="E942" i="26"/>
  <c r="I942" i="26" s="1"/>
  <c r="I938" i="26"/>
  <c r="E937" i="26"/>
  <c r="I937" i="26" s="1"/>
  <c r="I936" i="26"/>
  <c r="E935" i="26"/>
  <c r="I935" i="26" s="1"/>
  <c r="E934" i="26"/>
  <c r="I934" i="26" s="1"/>
  <c r="E933" i="26"/>
  <c r="E932" i="26"/>
  <c r="I932" i="26" s="1"/>
  <c r="H931" i="26"/>
  <c r="G931" i="26"/>
  <c r="F931" i="26"/>
  <c r="D931" i="26"/>
  <c r="I930" i="26"/>
  <c r="H929" i="26"/>
  <c r="G929" i="26"/>
  <c r="F929" i="26"/>
  <c r="D929" i="26"/>
  <c r="E928" i="26"/>
  <c r="I928" i="26" s="1"/>
  <c r="E927" i="26"/>
  <c r="I927" i="26" s="1"/>
  <c r="E926" i="26"/>
  <c r="E925" i="26"/>
  <c r="I925" i="26" s="1"/>
  <c r="H924" i="26"/>
  <c r="G924" i="26"/>
  <c r="F924" i="26"/>
  <c r="D924" i="26"/>
  <c r="I923" i="26"/>
  <c r="H922" i="26"/>
  <c r="G922" i="26"/>
  <c r="F922" i="26"/>
  <c r="D922" i="26"/>
  <c r="E921" i="26"/>
  <c r="I921" i="26" s="1"/>
  <c r="E920" i="26"/>
  <c r="E919" i="26"/>
  <c r="I919" i="26" s="1"/>
  <c r="E918" i="26"/>
  <c r="H917" i="26"/>
  <c r="G917" i="26"/>
  <c r="F917" i="26"/>
  <c r="D917" i="26"/>
  <c r="I916" i="26"/>
  <c r="H915" i="26"/>
  <c r="G915" i="26"/>
  <c r="F915" i="26"/>
  <c r="D915" i="26"/>
  <c r="I913" i="26"/>
  <c r="E912" i="26"/>
  <c r="I912" i="26" s="1"/>
  <c r="H911" i="26"/>
  <c r="G911" i="26"/>
  <c r="F911" i="26"/>
  <c r="E911" i="26"/>
  <c r="D911" i="26"/>
  <c r="E909" i="26"/>
  <c r="E908" i="26"/>
  <c r="I908" i="26" s="1"/>
  <c r="E907" i="26"/>
  <c r="I907" i="26" s="1"/>
  <c r="H906" i="26"/>
  <c r="G906" i="26"/>
  <c r="F906" i="26"/>
  <c r="D906" i="26"/>
  <c r="E905" i="26"/>
  <c r="I905" i="26" s="1"/>
  <c r="E904" i="26"/>
  <c r="E903" i="26"/>
  <c r="I903" i="26" s="1"/>
  <c r="H902" i="26"/>
  <c r="G902" i="26"/>
  <c r="F902" i="26"/>
  <c r="D902" i="26"/>
  <c r="E901" i="26"/>
  <c r="E900" i="26"/>
  <c r="I900" i="26" s="1"/>
  <c r="E899" i="26"/>
  <c r="I899" i="26" s="1"/>
  <c r="H898" i="26"/>
  <c r="G898" i="26"/>
  <c r="F898" i="26"/>
  <c r="D898" i="26"/>
  <c r="E896" i="26"/>
  <c r="I896" i="26" s="1"/>
  <c r="E895" i="26"/>
  <c r="I895" i="26" s="1"/>
  <c r="E894" i="26"/>
  <c r="I894" i="26" s="1"/>
  <c r="I891" i="26"/>
  <c r="I889" i="26"/>
  <c r="E888" i="26"/>
  <c r="I888" i="26" s="1"/>
  <c r="I887" i="26"/>
  <c r="E886" i="26"/>
  <c r="I886" i="26" s="1"/>
  <c r="E885" i="26"/>
  <c r="I885" i="26" s="1"/>
  <c r="E884" i="26"/>
  <c r="E883" i="26"/>
  <c r="I883" i="26" s="1"/>
  <c r="H882" i="26"/>
  <c r="G882" i="26"/>
  <c r="F882" i="26"/>
  <c r="D882" i="26"/>
  <c r="I881" i="26"/>
  <c r="H880" i="26"/>
  <c r="G880" i="26"/>
  <c r="F880" i="26"/>
  <c r="D880" i="26"/>
  <c r="E879" i="26"/>
  <c r="I879" i="26" s="1"/>
  <c r="E878" i="26"/>
  <c r="E877" i="26"/>
  <c r="I877" i="26" s="1"/>
  <c r="E876" i="26"/>
  <c r="H875" i="26"/>
  <c r="G875" i="26"/>
  <c r="F875" i="26"/>
  <c r="D875" i="26"/>
  <c r="I874" i="26"/>
  <c r="H873" i="26"/>
  <c r="G873" i="26"/>
  <c r="F873" i="26"/>
  <c r="D873" i="26"/>
  <c r="E872" i="26"/>
  <c r="I872" i="26" s="1"/>
  <c r="F871" i="26"/>
  <c r="E871" i="26"/>
  <c r="I871" i="26" s="1"/>
  <c r="F870" i="26"/>
  <c r="E870" i="26"/>
  <c r="G869" i="26"/>
  <c r="G868" i="26" s="1"/>
  <c r="F869" i="26"/>
  <c r="H868" i="26"/>
  <c r="D868" i="26"/>
  <c r="I867" i="26"/>
  <c r="H866" i="26"/>
  <c r="G866" i="26"/>
  <c r="D866" i="26"/>
  <c r="I864" i="26"/>
  <c r="E863" i="26"/>
  <c r="I863" i="26" s="1"/>
  <c r="H862" i="26"/>
  <c r="G862" i="26"/>
  <c r="F862" i="26"/>
  <c r="E862" i="26"/>
  <c r="D862" i="26"/>
  <c r="E860" i="26"/>
  <c r="E859" i="26"/>
  <c r="I859" i="26" s="1"/>
  <c r="E858" i="26"/>
  <c r="I858" i="26" s="1"/>
  <c r="H857" i="26"/>
  <c r="G857" i="26"/>
  <c r="F857" i="26"/>
  <c r="D857" i="26"/>
  <c r="E856" i="26"/>
  <c r="I856" i="26" s="1"/>
  <c r="E855" i="26"/>
  <c r="I855" i="26" s="1"/>
  <c r="E854" i="26"/>
  <c r="H853" i="26"/>
  <c r="G853" i="26"/>
  <c r="F853" i="26"/>
  <c r="D853" i="26"/>
  <c r="F852" i="26"/>
  <c r="F849" i="26" s="1"/>
  <c r="E852" i="26"/>
  <c r="I852" i="26" s="1"/>
  <c r="E851" i="26"/>
  <c r="E850" i="26"/>
  <c r="I850" i="26" s="1"/>
  <c r="H849" i="26"/>
  <c r="G849" i="26"/>
  <c r="D849" i="26"/>
  <c r="E847" i="26"/>
  <c r="I847" i="26" s="1"/>
  <c r="E846" i="26"/>
  <c r="I846" i="26" s="1"/>
  <c r="F845" i="26"/>
  <c r="E845" i="26"/>
  <c r="I845" i="26" s="1"/>
  <c r="I842" i="26"/>
  <c r="H841" i="26"/>
  <c r="G841" i="26"/>
  <c r="F841" i="26"/>
  <c r="D841" i="26"/>
  <c r="I840" i="26"/>
  <c r="H839" i="26"/>
  <c r="G839" i="26"/>
  <c r="F839" i="26"/>
  <c r="D839" i="26"/>
  <c r="H838" i="26"/>
  <c r="G838" i="26"/>
  <c r="F838" i="26"/>
  <c r="D838" i="26"/>
  <c r="E838" i="26" s="1"/>
  <c r="H837" i="26"/>
  <c r="G837" i="26"/>
  <c r="F837" i="26"/>
  <c r="D837" i="26"/>
  <c r="H836" i="26"/>
  <c r="G836" i="26"/>
  <c r="F836" i="26"/>
  <c r="D836" i="26"/>
  <c r="I834" i="26"/>
  <c r="H832" i="26"/>
  <c r="G832" i="26"/>
  <c r="F832" i="26"/>
  <c r="D832" i="26"/>
  <c r="E832" i="26" s="1"/>
  <c r="H831" i="26"/>
  <c r="G831" i="26"/>
  <c r="F831" i="26"/>
  <c r="D831" i="26"/>
  <c r="H830" i="26"/>
  <c r="G830" i="26"/>
  <c r="F830" i="26"/>
  <c r="D830" i="26"/>
  <c r="H829" i="26"/>
  <c r="G829" i="26"/>
  <c r="F829" i="26"/>
  <c r="D829" i="26"/>
  <c r="I827" i="26"/>
  <c r="H825" i="26"/>
  <c r="G825" i="26"/>
  <c r="F825" i="26"/>
  <c r="D825" i="26"/>
  <c r="H824" i="26"/>
  <c r="G824" i="26"/>
  <c r="F824" i="26"/>
  <c r="D824" i="26"/>
  <c r="E824" i="26" s="1"/>
  <c r="H823" i="26"/>
  <c r="G823" i="26"/>
  <c r="F823" i="26"/>
  <c r="D823" i="26"/>
  <c r="H822" i="26"/>
  <c r="F822" i="26"/>
  <c r="D822" i="26"/>
  <c r="I820" i="26"/>
  <c r="I817" i="26"/>
  <c r="H816" i="26"/>
  <c r="H815" i="26" s="1"/>
  <c r="G816" i="26"/>
  <c r="G815" i="26" s="1"/>
  <c r="F816" i="26"/>
  <c r="F815" i="26" s="1"/>
  <c r="D816" i="26"/>
  <c r="D815" i="26" s="1"/>
  <c r="I812" i="26"/>
  <c r="I810" i="26"/>
  <c r="E809" i="26"/>
  <c r="I809" i="26" s="1"/>
  <c r="I808" i="26"/>
  <c r="E807" i="26"/>
  <c r="I807" i="26" s="1"/>
  <c r="F806" i="26"/>
  <c r="F710" i="26" s="1"/>
  <c r="E806" i="26"/>
  <c r="F805" i="26"/>
  <c r="E805" i="26"/>
  <c r="F804" i="26"/>
  <c r="E804" i="26"/>
  <c r="I804" i="26" s="1"/>
  <c r="H803" i="26"/>
  <c r="G803" i="26"/>
  <c r="D803" i="26"/>
  <c r="I802" i="26"/>
  <c r="H801" i="26"/>
  <c r="G801" i="26"/>
  <c r="D801" i="26"/>
  <c r="E800" i="26"/>
  <c r="I800" i="26" s="1"/>
  <c r="E799" i="26"/>
  <c r="I799" i="26" s="1"/>
  <c r="E798" i="26"/>
  <c r="I798" i="26" s="1"/>
  <c r="E797" i="26"/>
  <c r="I797" i="26" s="1"/>
  <c r="H796" i="26"/>
  <c r="G796" i="26"/>
  <c r="F796" i="26"/>
  <c r="D796" i="26"/>
  <c r="I795" i="26"/>
  <c r="H794" i="26"/>
  <c r="G794" i="26"/>
  <c r="F794" i="26"/>
  <c r="D794" i="26"/>
  <c r="E793" i="26"/>
  <c r="I793" i="26" s="1"/>
  <c r="E792" i="26"/>
  <c r="I792" i="26" s="1"/>
  <c r="E791" i="26"/>
  <c r="E790" i="26"/>
  <c r="I790" i="26" s="1"/>
  <c r="H789" i="26"/>
  <c r="G789" i="26"/>
  <c r="F789" i="26"/>
  <c r="D789" i="26"/>
  <c r="I788" i="26"/>
  <c r="H787" i="26"/>
  <c r="G787" i="26"/>
  <c r="F787" i="26"/>
  <c r="D787" i="26"/>
  <c r="I785" i="26"/>
  <c r="E784" i="26"/>
  <c r="H783" i="26"/>
  <c r="G783" i="26"/>
  <c r="F783" i="26"/>
  <c r="D783" i="26"/>
  <c r="F781" i="26"/>
  <c r="E781" i="26"/>
  <c r="F780" i="26"/>
  <c r="F778" i="26" s="1"/>
  <c r="E780" i="26"/>
  <c r="E779" i="26"/>
  <c r="I779" i="26" s="1"/>
  <c r="H778" i="26"/>
  <c r="G778" i="26"/>
  <c r="D778" i="26"/>
  <c r="E777" i="26"/>
  <c r="E776" i="26"/>
  <c r="I776" i="26" s="1"/>
  <c r="E775" i="26"/>
  <c r="I775" i="26" s="1"/>
  <c r="H774" i="26"/>
  <c r="G774" i="26"/>
  <c r="F774" i="26"/>
  <c r="D774" i="26"/>
  <c r="E773" i="26"/>
  <c r="I773" i="26" s="1"/>
  <c r="E772" i="26"/>
  <c r="I772" i="26" s="1"/>
  <c r="E771" i="26"/>
  <c r="H770" i="26"/>
  <c r="G770" i="26"/>
  <c r="F770" i="26"/>
  <c r="D770" i="26"/>
  <c r="E768" i="26"/>
  <c r="I768" i="26" s="1"/>
  <c r="E767" i="26"/>
  <c r="I767" i="26" s="1"/>
  <c r="F766" i="26"/>
  <c r="E766" i="26"/>
  <c r="I763" i="26"/>
  <c r="I761" i="26"/>
  <c r="E760" i="26"/>
  <c r="I760" i="26" s="1"/>
  <c r="I759" i="26"/>
  <c r="E758" i="26"/>
  <c r="I758" i="26" s="1"/>
  <c r="E757" i="26"/>
  <c r="E756" i="26"/>
  <c r="I756" i="26" s="1"/>
  <c r="E755" i="26"/>
  <c r="H754" i="26"/>
  <c r="G754" i="26"/>
  <c r="F754" i="26"/>
  <c r="D754" i="26"/>
  <c r="I753" i="26"/>
  <c r="H752" i="26"/>
  <c r="G752" i="26"/>
  <c r="F752" i="26"/>
  <c r="D752" i="26"/>
  <c r="E751" i="26"/>
  <c r="I751" i="26" s="1"/>
  <c r="E750" i="26"/>
  <c r="I750" i="26" s="1"/>
  <c r="E749" i="26"/>
  <c r="I749" i="26" s="1"/>
  <c r="E748" i="26"/>
  <c r="H747" i="26"/>
  <c r="G747" i="26"/>
  <c r="F747" i="26"/>
  <c r="D747" i="26"/>
  <c r="I746" i="26"/>
  <c r="H745" i="26"/>
  <c r="G745" i="26"/>
  <c r="F745" i="26"/>
  <c r="D745" i="26"/>
  <c r="E744" i="26"/>
  <c r="I744" i="26" s="1"/>
  <c r="G743" i="26"/>
  <c r="F743" i="26"/>
  <c r="E743" i="26"/>
  <c r="I743" i="26" s="1"/>
  <c r="G742" i="26"/>
  <c r="F742" i="26"/>
  <c r="E742" i="26"/>
  <c r="E741" i="26"/>
  <c r="H740" i="26"/>
  <c r="G740" i="26"/>
  <c r="F740" i="26"/>
  <c r="D740" i="26"/>
  <c r="I739" i="26"/>
  <c r="H738" i="26"/>
  <c r="G738" i="26"/>
  <c r="F738" i="26"/>
  <c r="D738" i="26"/>
  <c r="I736" i="26"/>
  <c r="E735" i="26"/>
  <c r="H734" i="26"/>
  <c r="G734" i="26"/>
  <c r="F734" i="26"/>
  <c r="D734" i="26"/>
  <c r="E732" i="26"/>
  <c r="I732" i="26" s="1"/>
  <c r="E731" i="26"/>
  <c r="I731" i="26" s="1"/>
  <c r="E730" i="26"/>
  <c r="H729" i="26"/>
  <c r="G729" i="26"/>
  <c r="F729" i="26"/>
  <c r="D729" i="26"/>
  <c r="E728" i="26"/>
  <c r="I728" i="26" s="1"/>
  <c r="E727" i="26"/>
  <c r="E726" i="26"/>
  <c r="I726" i="26" s="1"/>
  <c r="H725" i="26"/>
  <c r="G725" i="26"/>
  <c r="F725" i="26"/>
  <c r="D725" i="26"/>
  <c r="E724" i="26"/>
  <c r="I724" i="26" s="1"/>
  <c r="E723" i="26"/>
  <c r="I723" i="26" s="1"/>
  <c r="G722" i="26"/>
  <c r="F722" i="26"/>
  <c r="E722" i="26"/>
  <c r="H721" i="26"/>
  <c r="G721" i="26"/>
  <c r="F721" i="26"/>
  <c r="D721" i="26"/>
  <c r="G719" i="26"/>
  <c r="F719" i="26"/>
  <c r="E719" i="26"/>
  <c r="E718" i="26"/>
  <c r="I718" i="26" s="1"/>
  <c r="G717" i="26"/>
  <c r="F717" i="26"/>
  <c r="E717" i="26"/>
  <c r="I714" i="26"/>
  <c r="H713" i="26"/>
  <c r="G713" i="26"/>
  <c r="F713" i="26"/>
  <c r="D713" i="26"/>
  <c r="I712" i="26"/>
  <c r="H711" i="26"/>
  <c r="G711" i="26"/>
  <c r="F711" i="26"/>
  <c r="D711" i="26"/>
  <c r="H710" i="26"/>
  <c r="G710" i="26"/>
  <c r="D710" i="26"/>
  <c r="H709" i="26"/>
  <c r="G709" i="26"/>
  <c r="F709" i="26"/>
  <c r="D709" i="26"/>
  <c r="H708" i="26"/>
  <c r="G708" i="26"/>
  <c r="F708" i="26"/>
  <c r="D708" i="26"/>
  <c r="I706" i="26"/>
  <c r="H704" i="26"/>
  <c r="G704" i="26"/>
  <c r="F704" i="26"/>
  <c r="D704" i="26"/>
  <c r="H703" i="26"/>
  <c r="G703" i="26"/>
  <c r="F703" i="26"/>
  <c r="D703" i="26"/>
  <c r="H702" i="26"/>
  <c r="G702" i="26"/>
  <c r="F702" i="26"/>
  <c r="D702" i="26"/>
  <c r="H701" i="26"/>
  <c r="G701" i="26"/>
  <c r="F701" i="26"/>
  <c r="D701" i="26"/>
  <c r="I699" i="26"/>
  <c r="H697" i="26"/>
  <c r="G697" i="26"/>
  <c r="F697" i="26"/>
  <c r="D697" i="26"/>
  <c r="H696" i="26"/>
  <c r="G696" i="26"/>
  <c r="F696" i="26"/>
  <c r="D696" i="26"/>
  <c r="H695" i="26"/>
  <c r="G695" i="26"/>
  <c r="F695" i="26"/>
  <c r="D695" i="26"/>
  <c r="E695" i="26" s="1"/>
  <c r="H694" i="26"/>
  <c r="G694" i="26"/>
  <c r="F694" i="26"/>
  <c r="D694" i="26"/>
  <c r="I692" i="26"/>
  <c r="I689" i="26"/>
  <c r="H688" i="26"/>
  <c r="H687" i="26" s="1"/>
  <c r="G688" i="26"/>
  <c r="G687" i="26" s="1"/>
  <c r="F688" i="26"/>
  <c r="F687" i="26" s="1"/>
  <c r="D688" i="26"/>
  <c r="D687" i="26" s="1"/>
  <c r="I684" i="26"/>
  <c r="I682" i="26"/>
  <c r="E681" i="26"/>
  <c r="I681" i="26" s="1"/>
  <c r="I680" i="26"/>
  <c r="E679" i="26"/>
  <c r="I679" i="26" s="1"/>
  <c r="E678" i="26"/>
  <c r="I678" i="26" s="1"/>
  <c r="E677" i="26"/>
  <c r="I677" i="26" s="1"/>
  <c r="E676" i="26"/>
  <c r="I676" i="26" s="1"/>
  <c r="H675" i="26"/>
  <c r="G675" i="26"/>
  <c r="F675" i="26"/>
  <c r="D675" i="26"/>
  <c r="I674" i="26"/>
  <c r="H673" i="26"/>
  <c r="G673" i="26"/>
  <c r="F673" i="26"/>
  <c r="D673" i="26"/>
  <c r="E672" i="26"/>
  <c r="I672" i="26" s="1"/>
  <c r="E671" i="26"/>
  <c r="I671" i="26" s="1"/>
  <c r="E670" i="26"/>
  <c r="I670" i="26" s="1"/>
  <c r="E669" i="26"/>
  <c r="I669" i="26" s="1"/>
  <c r="H668" i="26"/>
  <c r="G668" i="26"/>
  <c r="F668" i="26"/>
  <c r="D668" i="26"/>
  <c r="I667" i="26"/>
  <c r="H666" i="26"/>
  <c r="G666" i="26"/>
  <c r="F666" i="26"/>
  <c r="D666" i="26"/>
  <c r="E665" i="26"/>
  <c r="I665" i="26" s="1"/>
  <c r="E664" i="26"/>
  <c r="I664" i="26" s="1"/>
  <c r="E663" i="26"/>
  <c r="I663" i="26" s="1"/>
  <c r="E662" i="26"/>
  <c r="I662" i="26" s="1"/>
  <c r="H661" i="26"/>
  <c r="G661" i="26"/>
  <c r="F661" i="26"/>
  <c r="D661" i="26"/>
  <c r="I660" i="26"/>
  <c r="H659" i="26"/>
  <c r="G659" i="26"/>
  <c r="F659" i="26"/>
  <c r="D659" i="26"/>
  <c r="I657" i="26"/>
  <c r="E656" i="26"/>
  <c r="I656" i="26" s="1"/>
  <c r="H655" i="26"/>
  <c r="G655" i="26"/>
  <c r="F655" i="26"/>
  <c r="D655" i="26"/>
  <c r="E653" i="26"/>
  <c r="I653" i="26" s="1"/>
  <c r="E652" i="26"/>
  <c r="I652" i="26" s="1"/>
  <c r="E651" i="26"/>
  <c r="I651" i="26" s="1"/>
  <c r="I650" i="26"/>
  <c r="E649" i="26"/>
  <c r="I649" i="26" s="1"/>
  <c r="E648" i="26"/>
  <c r="I648" i="26" s="1"/>
  <c r="K647" i="26"/>
  <c r="E647" i="26"/>
  <c r="I647" i="26" s="1"/>
  <c r="H646" i="26"/>
  <c r="G646" i="26"/>
  <c r="F646" i="26"/>
  <c r="D646" i="26"/>
  <c r="E645" i="26"/>
  <c r="I645" i="26" s="1"/>
  <c r="E644" i="26"/>
  <c r="E643" i="26"/>
  <c r="I643" i="26" s="1"/>
  <c r="H642" i="26"/>
  <c r="G642" i="26"/>
  <c r="F642" i="26"/>
  <c r="D642" i="26"/>
  <c r="K640" i="26"/>
  <c r="E640" i="26"/>
  <c r="I640" i="26" s="1"/>
  <c r="E639" i="26"/>
  <c r="I639" i="26" s="1"/>
  <c r="E638" i="26"/>
  <c r="I638" i="26" s="1"/>
  <c r="I635" i="26"/>
  <c r="I633" i="26"/>
  <c r="E632" i="26"/>
  <c r="I632" i="26" s="1"/>
  <c r="I631" i="26"/>
  <c r="E630" i="26"/>
  <c r="I630" i="26" s="1"/>
  <c r="E629" i="26"/>
  <c r="E628" i="26"/>
  <c r="I628" i="26" s="1"/>
  <c r="E627" i="26"/>
  <c r="I627" i="26" s="1"/>
  <c r="H626" i="26"/>
  <c r="G626" i="26"/>
  <c r="F626" i="26"/>
  <c r="D626" i="26"/>
  <c r="I625" i="26"/>
  <c r="H624" i="26"/>
  <c r="G624" i="26"/>
  <c r="F624" i="26"/>
  <c r="D624" i="26"/>
  <c r="E623" i="26"/>
  <c r="I623" i="26" s="1"/>
  <c r="E622" i="26"/>
  <c r="E621" i="26"/>
  <c r="I621" i="26" s="1"/>
  <c r="E620" i="26"/>
  <c r="I620" i="26" s="1"/>
  <c r="H619" i="26"/>
  <c r="G619" i="26"/>
  <c r="F619" i="26"/>
  <c r="D619" i="26"/>
  <c r="I618" i="26"/>
  <c r="H617" i="26"/>
  <c r="G617" i="26"/>
  <c r="F617" i="26"/>
  <c r="D617" i="26"/>
  <c r="E616" i="26"/>
  <c r="I616" i="26" s="1"/>
  <c r="E615" i="26"/>
  <c r="I615" i="26" s="1"/>
  <c r="E614" i="26"/>
  <c r="E613" i="26"/>
  <c r="I613" i="26" s="1"/>
  <c r="H612" i="26"/>
  <c r="G612" i="26"/>
  <c r="F612" i="26"/>
  <c r="D612" i="26"/>
  <c r="I611" i="26"/>
  <c r="H610" i="26"/>
  <c r="G610" i="26"/>
  <c r="F610" i="26"/>
  <c r="D610" i="26"/>
  <c r="I608" i="26"/>
  <c r="E607" i="26"/>
  <c r="H606" i="26"/>
  <c r="G606" i="26"/>
  <c r="F606" i="26"/>
  <c r="D606" i="26"/>
  <c r="E604" i="26"/>
  <c r="I604" i="26" s="1"/>
  <c r="E603" i="26"/>
  <c r="I603" i="26" s="1"/>
  <c r="E602" i="26"/>
  <c r="I602" i="26" s="1"/>
  <c r="I601" i="26"/>
  <c r="E600" i="26"/>
  <c r="I600" i="26" s="1"/>
  <c r="E599" i="26"/>
  <c r="I599" i="26" s="1"/>
  <c r="K598" i="26"/>
  <c r="E598" i="26"/>
  <c r="H597" i="26"/>
  <c r="G597" i="26"/>
  <c r="F597" i="26"/>
  <c r="D597" i="26"/>
  <c r="E596" i="26"/>
  <c r="I596" i="26" s="1"/>
  <c r="E595" i="26"/>
  <c r="I595" i="26" s="1"/>
  <c r="E594" i="26"/>
  <c r="H593" i="26"/>
  <c r="G593" i="26"/>
  <c r="F593" i="26"/>
  <c r="D593" i="26"/>
  <c r="K591" i="26"/>
  <c r="E591" i="26"/>
  <c r="I591" i="26" s="1"/>
  <c r="E590" i="26"/>
  <c r="I590" i="26" s="1"/>
  <c r="E589" i="26"/>
  <c r="I589" i="26" s="1"/>
  <c r="I585" i="26"/>
  <c r="E584" i="26"/>
  <c r="I584" i="26" s="1"/>
  <c r="I583" i="26"/>
  <c r="E582" i="26"/>
  <c r="I582" i="26" s="1"/>
  <c r="E581" i="26"/>
  <c r="I581" i="26" s="1"/>
  <c r="E580" i="26"/>
  <c r="I580" i="26" s="1"/>
  <c r="E579" i="26"/>
  <c r="I579" i="26" s="1"/>
  <c r="H578" i="26"/>
  <c r="G578" i="26"/>
  <c r="F578" i="26"/>
  <c r="D578" i="26"/>
  <c r="I577" i="26"/>
  <c r="H576" i="26"/>
  <c r="G576" i="26"/>
  <c r="F576" i="26"/>
  <c r="D576" i="26"/>
  <c r="E575" i="26"/>
  <c r="I575" i="26" s="1"/>
  <c r="E574" i="26"/>
  <c r="I574" i="26" s="1"/>
  <c r="E573" i="26"/>
  <c r="E572" i="26"/>
  <c r="I572" i="26" s="1"/>
  <c r="H571" i="26"/>
  <c r="G571" i="26"/>
  <c r="F571" i="26"/>
  <c r="D571" i="26"/>
  <c r="I570" i="26"/>
  <c r="H569" i="26"/>
  <c r="G569" i="26"/>
  <c r="F569" i="26"/>
  <c r="D569" i="26"/>
  <c r="E568" i="26"/>
  <c r="I568" i="26" s="1"/>
  <c r="E567" i="26"/>
  <c r="E566" i="26"/>
  <c r="I566" i="26" s="1"/>
  <c r="E565" i="26"/>
  <c r="I565" i="26" s="1"/>
  <c r="H564" i="26"/>
  <c r="G564" i="26"/>
  <c r="F564" i="26"/>
  <c r="D564" i="26"/>
  <c r="I563" i="26"/>
  <c r="H562" i="26"/>
  <c r="G562" i="26"/>
  <c r="F562" i="26"/>
  <c r="D562" i="26"/>
  <c r="I560" i="26"/>
  <c r="E559" i="26"/>
  <c r="I559" i="26" s="1"/>
  <c r="H558" i="26"/>
  <c r="G558" i="26"/>
  <c r="F558" i="26"/>
  <c r="E558" i="26"/>
  <c r="D558" i="26"/>
  <c r="E556" i="26"/>
  <c r="I556" i="26" s="1"/>
  <c r="E555" i="26"/>
  <c r="I555" i="26" s="1"/>
  <c r="E554" i="26"/>
  <c r="I554" i="26" s="1"/>
  <c r="I553" i="26"/>
  <c r="E552" i="26"/>
  <c r="E551" i="26"/>
  <c r="I551" i="26" s="1"/>
  <c r="K550" i="26"/>
  <c r="E550" i="26"/>
  <c r="I550" i="26" s="1"/>
  <c r="H549" i="26"/>
  <c r="G549" i="26"/>
  <c r="F549" i="26"/>
  <c r="D549" i="26"/>
  <c r="E548" i="26"/>
  <c r="I548" i="26" s="1"/>
  <c r="E547" i="26"/>
  <c r="I547" i="26" s="1"/>
  <c r="E546" i="26"/>
  <c r="I546" i="26" s="1"/>
  <c r="H545" i="26"/>
  <c r="G545" i="26"/>
  <c r="F545" i="26"/>
  <c r="D545" i="26"/>
  <c r="K543" i="26"/>
  <c r="E543" i="26"/>
  <c r="I543" i="26" s="1"/>
  <c r="E542" i="26"/>
  <c r="I542" i="26" s="1"/>
  <c r="E541" i="26"/>
  <c r="I538" i="26"/>
  <c r="I536" i="26"/>
  <c r="E535" i="26"/>
  <c r="I535" i="26" s="1"/>
  <c r="I534" i="26"/>
  <c r="E533" i="26"/>
  <c r="I533" i="26" s="1"/>
  <c r="E532" i="26"/>
  <c r="I532" i="26" s="1"/>
  <c r="E531" i="26"/>
  <c r="E530" i="26"/>
  <c r="H529" i="26"/>
  <c r="G529" i="26"/>
  <c r="F529" i="26"/>
  <c r="D529" i="26"/>
  <c r="I528" i="26"/>
  <c r="H527" i="26"/>
  <c r="G527" i="26"/>
  <c r="F527" i="26"/>
  <c r="D527" i="26"/>
  <c r="E526" i="26"/>
  <c r="I526" i="26" s="1"/>
  <c r="E525" i="26"/>
  <c r="I525" i="26" s="1"/>
  <c r="E524" i="26"/>
  <c r="I524" i="26" s="1"/>
  <c r="E523" i="26"/>
  <c r="H522" i="26"/>
  <c r="G522" i="26"/>
  <c r="F522" i="26"/>
  <c r="D522" i="26"/>
  <c r="I521" i="26"/>
  <c r="H520" i="26"/>
  <c r="G520" i="26"/>
  <c r="F520" i="26"/>
  <c r="D520" i="26"/>
  <c r="E519" i="26"/>
  <c r="I519" i="26" s="1"/>
  <c r="E518" i="26"/>
  <c r="E517" i="26"/>
  <c r="I517" i="26" s="1"/>
  <c r="E516" i="26"/>
  <c r="H515" i="26"/>
  <c r="G515" i="26"/>
  <c r="F515" i="26"/>
  <c r="D515" i="26"/>
  <c r="I514" i="26"/>
  <c r="H513" i="26"/>
  <c r="G513" i="26"/>
  <c r="F513" i="26"/>
  <c r="D513" i="26"/>
  <c r="I511" i="26"/>
  <c r="E510" i="26"/>
  <c r="I510" i="26" s="1"/>
  <c r="H509" i="26"/>
  <c r="G509" i="26"/>
  <c r="F509" i="26"/>
  <c r="E509" i="26"/>
  <c r="D509" i="26"/>
  <c r="E507" i="26"/>
  <c r="I507" i="26" s="1"/>
  <c r="E506" i="26"/>
  <c r="I506" i="26" s="1"/>
  <c r="E505" i="26"/>
  <c r="I505" i="26" s="1"/>
  <c r="I504" i="26"/>
  <c r="E503" i="26"/>
  <c r="E502" i="26"/>
  <c r="I502" i="26" s="1"/>
  <c r="K501" i="26"/>
  <c r="E501" i="26"/>
  <c r="I501" i="26" s="1"/>
  <c r="H500" i="26"/>
  <c r="G500" i="26"/>
  <c r="F500" i="26"/>
  <c r="D500" i="26"/>
  <c r="E499" i="26"/>
  <c r="I499" i="26" s="1"/>
  <c r="E498" i="26"/>
  <c r="K497" i="26"/>
  <c r="E497" i="26"/>
  <c r="I497" i="26" s="1"/>
  <c r="H496" i="26"/>
  <c r="G496" i="26"/>
  <c r="F496" i="26"/>
  <c r="D496" i="26"/>
  <c r="K494" i="26"/>
  <c r="E494" i="26"/>
  <c r="I494" i="26" s="1"/>
  <c r="E493" i="26"/>
  <c r="I493" i="26" s="1"/>
  <c r="E492" i="26"/>
  <c r="I489" i="26"/>
  <c r="H488" i="26"/>
  <c r="G488" i="26"/>
  <c r="F488" i="26"/>
  <c r="D488" i="26"/>
  <c r="E488" i="26" s="1"/>
  <c r="I487" i="26"/>
  <c r="H486" i="26"/>
  <c r="G486" i="26"/>
  <c r="F486" i="26"/>
  <c r="D486" i="26"/>
  <c r="H485" i="26"/>
  <c r="G485" i="26"/>
  <c r="F485" i="26"/>
  <c r="D485" i="26"/>
  <c r="H484" i="26"/>
  <c r="G484" i="26"/>
  <c r="F484" i="26"/>
  <c r="D484" i="26"/>
  <c r="H483" i="26"/>
  <c r="G483" i="26"/>
  <c r="F483" i="26"/>
  <c r="D483" i="26"/>
  <c r="I481" i="26"/>
  <c r="H479" i="26"/>
  <c r="G479" i="26"/>
  <c r="F479" i="26"/>
  <c r="D479" i="26"/>
  <c r="H478" i="26"/>
  <c r="G478" i="26"/>
  <c r="F478" i="26"/>
  <c r="D478" i="26"/>
  <c r="H477" i="26"/>
  <c r="G477" i="26"/>
  <c r="F477" i="26"/>
  <c r="D477" i="26"/>
  <c r="H476" i="26"/>
  <c r="G476" i="26"/>
  <c r="F476" i="26"/>
  <c r="D476" i="26"/>
  <c r="I474" i="26"/>
  <c r="H472" i="26"/>
  <c r="G472" i="26"/>
  <c r="F472" i="26"/>
  <c r="D472" i="26"/>
  <c r="H471" i="26"/>
  <c r="G471" i="26"/>
  <c r="F471" i="26"/>
  <c r="D471" i="26"/>
  <c r="H470" i="26"/>
  <c r="G470" i="26"/>
  <c r="F470" i="26"/>
  <c r="D470" i="26"/>
  <c r="H469" i="26"/>
  <c r="G469" i="26"/>
  <c r="F469" i="26"/>
  <c r="D469" i="26"/>
  <c r="I467" i="26"/>
  <c r="I464" i="26"/>
  <c r="H463" i="26"/>
  <c r="G463" i="26"/>
  <c r="G462" i="26" s="1"/>
  <c r="F463" i="26"/>
  <c r="F462" i="26" s="1"/>
  <c r="D463" i="26"/>
  <c r="D462" i="26" s="1"/>
  <c r="H462" i="26"/>
  <c r="I459" i="26"/>
  <c r="I457" i="26"/>
  <c r="E456" i="26"/>
  <c r="I456" i="26" s="1"/>
  <c r="I455" i="26"/>
  <c r="E454" i="26"/>
  <c r="I454" i="26" s="1"/>
  <c r="E453" i="26"/>
  <c r="E452" i="26"/>
  <c r="I452" i="26" s="1"/>
  <c r="E451" i="26"/>
  <c r="H450" i="26"/>
  <c r="G450" i="26"/>
  <c r="F450" i="26"/>
  <c r="D450" i="26"/>
  <c r="I449" i="26"/>
  <c r="H448" i="26"/>
  <c r="G448" i="26"/>
  <c r="F448" i="26"/>
  <c r="D448" i="26"/>
  <c r="E447" i="26"/>
  <c r="I447" i="26" s="1"/>
  <c r="E446" i="26"/>
  <c r="I446" i="26" s="1"/>
  <c r="E445" i="26"/>
  <c r="E444" i="26"/>
  <c r="I444" i="26" s="1"/>
  <c r="H443" i="26"/>
  <c r="G443" i="26"/>
  <c r="F443" i="26"/>
  <c r="D443" i="26"/>
  <c r="I442" i="26"/>
  <c r="H441" i="26"/>
  <c r="G441" i="26"/>
  <c r="F441" i="26"/>
  <c r="D441" i="26"/>
  <c r="E440" i="26"/>
  <c r="I440" i="26" s="1"/>
  <c r="G439" i="26"/>
  <c r="E439" i="26"/>
  <c r="I439" i="26" s="1"/>
  <c r="G438" i="26"/>
  <c r="G436" i="26" s="1"/>
  <c r="E438" i="26"/>
  <c r="E437" i="26"/>
  <c r="H436" i="26"/>
  <c r="D436" i="26"/>
  <c r="I435" i="26"/>
  <c r="H434" i="26"/>
  <c r="G434" i="26"/>
  <c r="D434" i="26"/>
  <c r="D433" i="26" s="1"/>
  <c r="I432" i="26"/>
  <c r="E431" i="26"/>
  <c r="H430" i="26"/>
  <c r="G430" i="26"/>
  <c r="F430" i="26"/>
  <c r="D430" i="26"/>
  <c r="E428" i="26"/>
  <c r="I428" i="26" s="1"/>
  <c r="E427" i="26"/>
  <c r="I427" i="26" s="1"/>
  <c r="E426" i="26"/>
  <c r="H425" i="26"/>
  <c r="G425" i="26"/>
  <c r="F425" i="26"/>
  <c r="D425" i="26"/>
  <c r="E424" i="26"/>
  <c r="I424" i="26" s="1"/>
  <c r="E423" i="26"/>
  <c r="E422" i="26"/>
  <c r="I422" i="26" s="1"/>
  <c r="H421" i="26"/>
  <c r="G421" i="26"/>
  <c r="F421" i="26"/>
  <c r="D421" i="26"/>
  <c r="E420" i="26"/>
  <c r="I420" i="26" s="1"/>
  <c r="E419" i="26"/>
  <c r="I419" i="26" s="1"/>
  <c r="G418" i="26"/>
  <c r="H417" i="26"/>
  <c r="G417" i="26"/>
  <c r="F417" i="26"/>
  <c r="D417" i="26"/>
  <c r="G415" i="26"/>
  <c r="E414" i="26"/>
  <c r="I414" i="26" s="1"/>
  <c r="G413" i="26"/>
  <c r="E413" i="26"/>
  <c r="I410" i="26"/>
  <c r="H409" i="26"/>
  <c r="G409" i="26"/>
  <c r="F409" i="26"/>
  <c r="D409" i="26"/>
  <c r="I408" i="26"/>
  <c r="H407" i="26"/>
  <c r="G407" i="26"/>
  <c r="F407" i="26"/>
  <c r="D407" i="26"/>
  <c r="H406" i="26"/>
  <c r="G406" i="26"/>
  <c r="F406" i="26"/>
  <c r="D406" i="26"/>
  <c r="H405" i="26"/>
  <c r="G405" i="26"/>
  <c r="F405" i="26"/>
  <c r="D405" i="26"/>
  <c r="E405" i="26" s="1"/>
  <c r="H404" i="26"/>
  <c r="G404" i="26"/>
  <c r="F404" i="26"/>
  <c r="D404" i="26"/>
  <c r="I402" i="26"/>
  <c r="H400" i="26"/>
  <c r="G400" i="26"/>
  <c r="F400" i="26"/>
  <c r="D400" i="26"/>
  <c r="E400" i="26" s="1"/>
  <c r="H399" i="26"/>
  <c r="G399" i="26"/>
  <c r="F399" i="26"/>
  <c r="D399" i="26"/>
  <c r="H398" i="26"/>
  <c r="G398" i="26"/>
  <c r="G394" i="26" s="1"/>
  <c r="F398" i="26"/>
  <c r="D398" i="26"/>
  <c r="H397" i="26"/>
  <c r="G397" i="26"/>
  <c r="F397" i="26"/>
  <c r="D397" i="26"/>
  <c r="I395" i="26"/>
  <c r="H393" i="26"/>
  <c r="G393" i="26"/>
  <c r="F393" i="26"/>
  <c r="D393" i="26"/>
  <c r="E393" i="26" s="1"/>
  <c r="H392" i="26"/>
  <c r="G392" i="26"/>
  <c r="F392" i="26"/>
  <c r="D392" i="26"/>
  <c r="H391" i="26"/>
  <c r="G391" i="26"/>
  <c r="D391" i="26"/>
  <c r="H390" i="26"/>
  <c r="G390" i="26"/>
  <c r="F390" i="26"/>
  <c r="D390" i="26"/>
  <c r="I388" i="26"/>
  <c r="I385" i="26"/>
  <c r="H384" i="26"/>
  <c r="H383" i="26" s="1"/>
  <c r="G384" i="26"/>
  <c r="G383" i="26" s="1"/>
  <c r="F384" i="26"/>
  <c r="F383" i="26" s="1"/>
  <c r="D384" i="26"/>
  <c r="D383" i="26" s="1"/>
  <c r="I380" i="26"/>
  <c r="I379" i="26"/>
  <c r="I377" i="26"/>
  <c r="E376" i="26"/>
  <c r="I376" i="26" s="1"/>
  <c r="I375" i="26"/>
  <c r="E374" i="26"/>
  <c r="E373" i="26"/>
  <c r="I373" i="26" s="1"/>
  <c r="E372" i="26"/>
  <c r="I372" i="26" s="1"/>
  <c r="E371" i="26"/>
  <c r="I371" i="26" s="1"/>
  <c r="H370" i="26"/>
  <c r="G370" i="26"/>
  <c r="F370" i="26"/>
  <c r="D370" i="26"/>
  <c r="I369" i="26"/>
  <c r="H368" i="26"/>
  <c r="G368" i="26"/>
  <c r="F368" i="26"/>
  <c r="D368" i="26"/>
  <c r="E367" i="26"/>
  <c r="I367" i="26" s="1"/>
  <c r="E366" i="26"/>
  <c r="I366" i="26" s="1"/>
  <c r="E365" i="26"/>
  <c r="E364" i="26"/>
  <c r="I364" i="26" s="1"/>
  <c r="H363" i="26"/>
  <c r="G363" i="26"/>
  <c r="F363" i="26"/>
  <c r="D363" i="26"/>
  <c r="I362" i="26"/>
  <c r="H361" i="26"/>
  <c r="G361" i="26"/>
  <c r="F361" i="26"/>
  <c r="D361" i="26"/>
  <c r="E360" i="26"/>
  <c r="I360" i="26" s="1"/>
  <c r="E359" i="26"/>
  <c r="I359" i="26" s="1"/>
  <c r="E358" i="26"/>
  <c r="I358" i="26" s="1"/>
  <c r="E357" i="26"/>
  <c r="I357" i="26" s="1"/>
  <c r="H356" i="26"/>
  <c r="G356" i="26"/>
  <c r="F356" i="26"/>
  <c r="D356" i="26"/>
  <c r="I355" i="26"/>
  <c r="H354" i="26"/>
  <c r="G354" i="26"/>
  <c r="F354" i="26"/>
  <c r="D354" i="26"/>
  <c r="I352" i="26"/>
  <c r="E351" i="26"/>
  <c r="I351" i="26" s="1"/>
  <c r="H350" i="26"/>
  <c r="G350" i="26"/>
  <c r="F350" i="26"/>
  <c r="D350" i="26"/>
  <c r="E348" i="26"/>
  <c r="I348" i="26" s="1"/>
  <c r="E347" i="26"/>
  <c r="E346" i="26"/>
  <c r="I346" i="26" s="1"/>
  <c r="H345" i="26"/>
  <c r="G345" i="26"/>
  <c r="F345" i="26"/>
  <c r="D345" i="26"/>
  <c r="E344" i="26"/>
  <c r="I344" i="26" s="1"/>
  <c r="E343" i="26"/>
  <c r="I343" i="26" s="1"/>
  <c r="E342" i="26"/>
  <c r="I342" i="26" s="1"/>
  <c r="H341" i="26"/>
  <c r="G341" i="26"/>
  <c r="F341" i="26"/>
  <c r="D341" i="26"/>
  <c r="E340" i="26"/>
  <c r="I340" i="26" s="1"/>
  <c r="E339" i="26"/>
  <c r="I339" i="26" s="1"/>
  <c r="E338" i="26"/>
  <c r="H337" i="26"/>
  <c r="G337" i="26"/>
  <c r="F337" i="26"/>
  <c r="D337" i="26"/>
  <c r="E335" i="26"/>
  <c r="I335" i="26" s="1"/>
  <c r="E334" i="26"/>
  <c r="I334" i="26" s="1"/>
  <c r="E333" i="26"/>
  <c r="I330" i="26"/>
  <c r="I328" i="26"/>
  <c r="E327" i="26"/>
  <c r="I327" i="26" s="1"/>
  <c r="I326" i="26"/>
  <c r="E325" i="26"/>
  <c r="I325" i="26" s="1"/>
  <c r="E324" i="26"/>
  <c r="I324" i="26" s="1"/>
  <c r="E323" i="26"/>
  <c r="I322" i="26"/>
  <c r="H321" i="26"/>
  <c r="G321" i="26"/>
  <c r="F321" i="26"/>
  <c r="D321" i="26"/>
  <c r="I320" i="26"/>
  <c r="H319" i="26"/>
  <c r="G319" i="26"/>
  <c r="F319" i="26"/>
  <c r="D319" i="26"/>
  <c r="E318" i="26"/>
  <c r="I318" i="26" s="1"/>
  <c r="E317" i="26"/>
  <c r="I317" i="26" s="1"/>
  <c r="E316" i="26"/>
  <c r="I316" i="26" s="1"/>
  <c r="I315" i="26"/>
  <c r="H314" i="26"/>
  <c r="G314" i="26"/>
  <c r="F314" i="26"/>
  <c r="D314" i="26"/>
  <c r="I313" i="26"/>
  <c r="H312" i="26"/>
  <c r="G312" i="26"/>
  <c r="F312" i="26"/>
  <c r="D312" i="26"/>
  <c r="E311" i="26"/>
  <c r="I311" i="26" s="1"/>
  <c r="E310" i="26"/>
  <c r="I310" i="26" s="1"/>
  <c r="E309" i="26"/>
  <c r="E308" i="26"/>
  <c r="I308" i="26" s="1"/>
  <c r="H307" i="26"/>
  <c r="G307" i="26"/>
  <c r="F307" i="26"/>
  <c r="D307" i="26"/>
  <c r="I306" i="26"/>
  <c r="H305" i="26"/>
  <c r="G305" i="26"/>
  <c r="F305" i="26"/>
  <c r="D305" i="26"/>
  <c r="I303" i="26"/>
  <c r="E302" i="26"/>
  <c r="I302" i="26" s="1"/>
  <c r="H301" i="26"/>
  <c r="G301" i="26"/>
  <c r="F301" i="26"/>
  <c r="E301" i="26"/>
  <c r="D301" i="26"/>
  <c r="E299" i="26"/>
  <c r="I299" i="26" s="1"/>
  <c r="E298" i="26"/>
  <c r="I298" i="26" s="1"/>
  <c r="E297" i="26"/>
  <c r="I297" i="26" s="1"/>
  <c r="H296" i="26"/>
  <c r="G296" i="26"/>
  <c r="F296" i="26"/>
  <c r="D296" i="26"/>
  <c r="E295" i="26"/>
  <c r="I295" i="26" s="1"/>
  <c r="E294" i="26"/>
  <c r="I294" i="26" s="1"/>
  <c r="E293" i="26"/>
  <c r="H292" i="26"/>
  <c r="G292" i="26"/>
  <c r="F292" i="26"/>
  <c r="D292" i="26"/>
  <c r="E291" i="26"/>
  <c r="I291" i="26" s="1"/>
  <c r="E290" i="26"/>
  <c r="I290" i="26" s="1"/>
  <c r="E289" i="26"/>
  <c r="H288" i="26"/>
  <c r="G288" i="26"/>
  <c r="F288" i="26"/>
  <c r="D288" i="26"/>
  <c r="E286" i="26"/>
  <c r="I286" i="26" s="1"/>
  <c r="E285" i="26"/>
  <c r="I285" i="26" s="1"/>
  <c r="E284" i="26"/>
  <c r="I284" i="26" s="1"/>
  <c r="I280" i="26"/>
  <c r="E279" i="26"/>
  <c r="I279" i="26" s="1"/>
  <c r="I278" i="26"/>
  <c r="E277" i="26"/>
  <c r="F276" i="26"/>
  <c r="E276" i="26"/>
  <c r="I276" i="26" s="1"/>
  <c r="F275" i="26"/>
  <c r="E275" i="26"/>
  <c r="I275" i="26" s="1"/>
  <c r="D274" i="26"/>
  <c r="D273" i="26" s="1"/>
  <c r="H273" i="26"/>
  <c r="G273" i="26"/>
  <c r="F273" i="26"/>
  <c r="I272" i="26"/>
  <c r="H271" i="26"/>
  <c r="G271" i="26"/>
  <c r="F271" i="26"/>
  <c r="D271" i="26"/>
  <c r="E270" i="26"/>
  <c r="I270" i="26" s="1"/>
  <c r="E269" i="26"/>
  <c r="I269" i="26" s="1"/>
  <c r="E268" i="26"/>
  <c r="I267" i="26"/>
  <c r="H266" i="26"/>
  <c r="G266" i="26"/>
  <c r="F266" i="26"/>
  <c r="D266" i="26"/>
  <c r="I265" i="26"/>
  <c r="H264" i="26"/>
  <c r="G264" i="26"/>
  <c r="F264" i="26"/>
  <c r="D264" i="26"/>
  <c r="E263" i="26"/>
  <c r="E262" i="26"/>
  <c r="I262" i="26" s="1"/>
  <c r="E261" i="26"/>
  <c r="I261" i="26" s="1"/>
  <c r="D260" i="26"/>
  <c r="E260" i="26" s="1"/>
  <c r="H259" i="26"/>
  <c r="G259" i="26"/>
  <c r="F259" i="26"/>
  <c r="D259" i="26"/>
  <c r="I258" i="26"/>
  <c r="H257" i="26"/>
  <c r="G257" i="26"/>
  <c r="F257" i="26"/>
  <c r="D257" i="26"/>
  <c r="I255" i="26"/>
  <c r="E254" i="26"/>
  <c r="E203" i="26" s="1"/>
  <c r="H253" i="26"/>
  <c r="G253" i="26"/>
  <c r="F253" i="26"/>
  <c r="D253" i="26"/>
  <c r="I252" i="26"/>
  <c r="E251" i="26"/>
  <c r="E250" i="26"/>
  <c r="E199" i="26" s="1"/>
  <c r="H249" i="26"/>
  <c r="G249" i="26"/>
  <c r="F249" i="26"/>
  <c r="D249" i="26"/>
  <c r="E247" i="26"/>
  <c r="I247" i="26" s="1"/>
  <c r="E246" i="26"/>
  <c r="I246" i="26" s="1"/>
  <c r="E245" i="26"/>
  <c r="H244" i="26"/>
  <c r="G244" i="26"/>
  <c r="F244" i="26"/>
  <c r="D244" i="26"/>
  <c r="E243" i="26"/>
  <c r="I243" i="26" s="1"/>
  <c r="E242" i="26"/>
  <c r="I242" i="26" s="1"/>
  <c r="E241" i="26"/>
  <c r="H240" i="26"/>
  <c r="G240" i="26"/>
  <c r="F240" i="26"/>
  <c r="D240" i="26"/>
  <c r="E239" i="26"/>
  <c r="I239" i="26" s="1"/>
  <c r="E238" i="26"/>
  <c r="I238" i="26" s="1"/>
  <c r="E237" i="26"/>
  <c r="L236" i="26"/>
  <c r="H236" i="26"/>
  <c r="G236" i="26"/>
  <c r="F236" i="26"/>
  <c r="D236" i="26"/>
  <c r="L234" i="26"/>
  <c r="E234" i="26"/>
  <c r="I234" i="26" s="1"/>
  <c r="E233" i="26"/>
  <c r="I233" i="26" s="1"/>
  <c r="E232" i="26"/>
  <c r="I229" i="26"/>
  <c r="H228" i="26"/>
  <c r="G228" i="26"/>
  <c r="F228" i="26"/>
  <c r="D228" i="26"/>
  <c r="I227" i="26"/>
  <c r="H226" i="26"/>
  <c r="G226" i="26"/>
  <c r="F226" i="26"/>
  <c r="D226" i="26"/>
  <c r="H225" i="26"/>
  <c r="G225" i="26"/>
  <c r="F225" i="26"/>
  <c r="D225" i="26"/>
  <c r="H224" i="26"/>
  <c r="G224" i="26"/>
  <c r="F224" i="26"/>
  <c r="D224" i="26"/>
  <c r="H223" i="26"/>
  <c r="G223" i="26"/>
  <c r="F223" i="26"/>
  <c r="I221" i="26"/>
  <c r="H219" i="26"/>
  <c r="G219" i="26"/>
  <c r="F219" i="26"/>
  <c r="D219" i="26"/>
  <c r="H218" i="26"/>
  <c r="G218" i="26"/>
  <c r="F218" i="26"/>
  <c r="D218" i="26"/>
  <c r="H217" i="26"/>
  <c r="G217" i="26"/>
  <c r="F217" i="26"/>
  <c r="D217" i="26"/>
  <c r="E217" i="26" s="1"/>
  <c r="H216" i="26"/>
  <c r="G216" i="26"/>
  <c r="F216" i="26"/>
  <c r="D216" i="26"/>
  <c r="I214" i="26"/>
  <c r="H212" i="26"/>
  <c r="G212" i="26"/>
  <c r="F212" i="26"/>
  <c r="D212" i="26"/>
  <c r="E212" i="26" s="1"/>
  <c r="H211" i="26"/>
  <c r="G211" i="26"/>
  <c r="F211" i="26"/>
  <c r="D211" i="26"/>
  <c r="E211" i="26" s="1"/>
  <c r="H210" i="26"/>
  <c r="G210" i="26"/>
  <c r="F210" i="26"/>
  <c r="D210" i="26"/>
  <c r="H209" i="26"/>
  <c r="G209" i="26"/>
  <c r="F209" i="26"/>
  <c r="I207" i="26"/>
  <c r="I204" i="26"/>
  <c r="D203" i="26"/>
  <c r="D202" i="26" s="1"/>
  <c r="H202" i="26"/>
  <c r="G202" i="26"/>
  <c r="F202" i="26"/>
  <c r="I201" i="26"/>
  <c r="H200" i="26"/>
  <c r="G200" i="26"/>
  <c r="F200" i="26"/>
  <c r="D200" i="26"/>
  <c r="H199" i="26"/>
  <c r="H34" i="26" s="1"/>
  <c r="G199" i="26"/>
  <c r="F199" i="26"/>
  <c r="F34" i="26" s="1"/>
  <c r="D199" i="26"/>
  <c r="D34" i="26" s="1"/>
  <c r="I195" i="26"/>
  <c r="I193" i="26"/>
  <c r="E192" i="26"/>
  <c r="I192" i="26" s="1"/>
  <c r="I191" i="26"/>
  <c r="E190" i="26"/>
  <c r="I190" i="26" s="1"/>
  <c r="E189" i="26"/>
  <c r="I189" i="26" s="1"/>
  <c r="E188" i="26"/>
  <c r="I187" i="26"/>
  <c r="H186" i="26"/>
  <c r="G186" i="26"/>
  <c r="F186" i="26"/>
  <c r="D186" i="26"/>
  <c r="I185" i="26"/>
  <c r="H184" i="26"/>
  <c r="G184" i="26"/>
  <c r="F184" i="26"/>
  <c r="D184" i="26"/>
  <c r="E183" i="26"/>
  <c r="I183" i="26" s="1"/>
  <c r="E182" i="26"/>
  <c r="I182" i="26" s="1"/>
  <c r="E181" i="26"/>
  <c r="I181" i="26" s="1"/>
  <c r="E180" i="26"/>
  <c r="I180" i="26" s="1"/>
  <c r="H179" i="26"/>
  <c r="G179" i="26"/>
  <c r="F179" i="26"/>
  <c r="D179" i="26"/>
  <c r="I178" i="26"/>
  <c r="H177" i="26"/>
  <c r="G177" i="26"/>
  <c r="F177" i="26"/>
  <c r="D177" i="26"/>
  <c r="E176" i="26"/>
  <c r="I176" i="26" s="1"/>
  <c r="E175" i="26"/>
  <c r="I175" i="26" s="1"/>
  <c r="E173" i="26"/>
  <c r="I173" i="26" s="1"/>
  <c r="H172" i="26"/>
  <c r="G172" i="26"/>
  <c r="F172" i="26"/>
  <c r="D172" i="26"/>
  <c r="I171" i="26"/>
  <c r="H170" i="26"/>
  <c r="G170" i="26"/>
  <c r="F170" i="26"/>
  <c r="D170" i="26"/>
  <c r="I168" i="26"/>
  <c r="E167" i="26"/>
  <c r="I167" i="26" s="1"/>
  <c r="H166" i="26"/>
  <c r="G166" i="26"/>
  <c r="F166" i="26"/>
  <c r="E166" i="26"/>
  <c r="D166" i="26"/>
  <c r="E164" i="26"/>
  <c r="I164" i="26" s="1"/>
  <c r="E163" i="26"/>
  <c r="I163" i="26" s="1"/>
  <c r="E162" i="26"/>
  <c r="I162" i="26" s="1"/>
  <c r="H161" i="26"/>
  <c r="G161" i="26"/>
  <c r="F161" i="26"/>
  <c r="D161" i="26"/>
  <c r="E160" i="26"/>
  <c r="I160" i="26" s="1"/>
  <c r="E159" i="26"/>
  <c r="I159" i="26" s="1"/>
  <c r="E158" i="26"/>
  <c r="H157" i="26"/>
  <c r="G157" i="26"/>
  <c r="F157" i="26"/>
  <c r="D157" i="26"/>
  <c r="E156" i="26"/>
  <c r="I156" i="26" s="1"/>
  <c r="E155" i="26"/>
  <c r="I155" i="26" s="1"/>
  <c r="E154" i="26"/>
  <c r="H153" i="26"/>
  <c r="G153" i="26"/>
  <c r="F153" i="26"/>
  <c r="D153" i="26"/>
  <c r="E151" i="26"/>
  <c r="I151" i="26" s="1"/>
  <c r="E150" i="26"/>
  <c r="I150" i="26" s="1"/>
  <c r="E149" i="26"/>
  <c r="I149" i="26" s="1"/>
  <c r="I146" i="26"/>
  <c r="I144" i="26"/>
  <c r="E143" i="26"/>
  <c r="I143" i="26" s="1"/>
  <c r="I142" i="26"/>
  <c r="E141" i="26"/>
  <c r="I141" i="26" s="1"/>
  <c r="E140" i="26"/>
  <c r="E139" i="26"/>
  <c r="I139" i="26" s="1"/>
  <c r="I138" i="26"/>
  <c r="H137" i="26"/>
  <c r="G137" i="26"/>
  <c r="F137" i="26"/>
  <c r="D137" i="26"/>
  <c r="I136" i="26"/>
  <c r="H135" i="26"/>
  <c r="G135" i="26"/>
  <c r="F135" i="26"/>
  <c r="D135" i="26"/>
  <c r="E134" i="26"/>
  <c r="I134" i="26" s="1"/>
  <c r="E133" i="26"/>
  <c r="I133" i="26" s="1"/>
  <c r="E132" i="26"/>
  <c r="I132" i="26" s="1"/>
  <c r="E131" i="26"/>
  <c r="I131" i="26" s="1"/>
  <c r="H130" i="26"/>
  <c r="G130" i="26"/>
  <c r="F130" i="26"/>
  <c r="D130" i="26"/>
  <c r="I129" i="26"/>
  <c r="H128" i="26"/>
  <c r="G128" i="26"/>
  <c r="F128" i="26"/>
  <c r="D128" i="26"/>
  <c r="E127" i="26"/>
  <c r="I127" i="26" s="1"/>
  <c r="F126" i="26"/>
  <c r="F125" i="26"/>
  <c r="E124" i="26"/>
  <c r="H123" i="26"/>
  <c r="G123" i="26"/>
  <c r="F123" i="26"/>
  <c r="D123" i="26"/>
  <c r="I122" i="26"/>
  <c r="H121" i="26"/>
  <c r="G121" i="26"/>
  <c r="F121" i="26"/>
  <c r="D121" i="26"/>
  <c r="I119" i="26"/>
  <c r="E118" i="26"/>
  <c r="I118" i="26" s="1"/>
  <c r="H117" i="26"/>
  <c r="G117" i="26"/>
  <c r="F117" i="26"/>
  <c r="E117" i="26"/>
  <c r="D117" i="26"/>
  <c r="E115" i="26"/>
  <c r="I115" i="26" s="1"/>
  <c r="E114" i="26"/>
  <c r="E113" i="26"/>
  <c r="I113" i="26" s="1"/>
  <c r="H112" i="26"/>
  <c r="G112" i="26"/>
  <c r="F112" i="26"/>
  <c r="D112" i="26"/>
  <c r="E111" i="26"/>
  <c r="I111" i="26" s="1"/>
  <c r="E110" i="26"/>
  <c r="I110" i="26" s="1"/>
  <c r="E109" i="26"/>
  <c r="H108" i="26"/>
  <c r="G108" i="26"/>
  <c r="F108" i="26"/>
  <c r="D108" i="26"/>
  <c r="E107" i="26"/>
  <c r="I107" i="26" s="1"/>
  <c r="E106" i="26"/>
  <c r="I106" i="26" s="1"/>
  <c r="F105" i="26"/>
  <c r="F104" i="26" s="1"/>
  <c r="E105" i="26"/>
  <c r="I105" i="26" s="1"/>
  <c r="H104" i="26"/>
  <c r="G104" i="26"/>
  <c r="D104" i="26"/>
  <c r="F102" i="26"/>
  <c r="E101" i="26"/>
  <c r="I101" i="26" s="1"/>
  <c r="F100" i="26"/>
  <c r="E100" i="26"/>
  <c r="I100" i="26" s="1"/>
  <c r="I97" i="26"/>
  <c r="H96" i="26"/>
  <c r="G96" i="26"/>
  <c r="F96" i="26"/>
  <c r="D96" i="26"/>
  <c r="I95" i="26"/>
  <c r="H94" i="26"/>
  <c r="G94" i="26"/>
  <c r="F94" i="26"/>
  <c r="D94" i="26"/>
  <c r="H93" i="26"/>
  <c r="G93" i="26"/>
  <c r="F93" i="26"/>
  <c r="D93" i="26"/>
  <c r="H92" i="26"/>
  <c r="G92" i="26"/>
  <c r="G88" i="26" s="1"/>
  <c r="F92" i="26"/>
  <c r="D92" i="26"/>
  <c r="E92" i="26" s="1"/>
  <c r="H91" i="26"/>
  <c r="G91" i="26"/>
  <c r="F91" i="26"/>
  <c r="E91" i="26"/>
  <c r="D91" i="26"/>
  <c r="I89" i="26"/>
  <c r="H87" i="26"/>
  <c r="G87" i="26"/>
  <c r="F87" i="26"/>
  <c r="D87" i="26"/>
  <c r="H86" i="26"/>
  <c r="G86" i="26"/>
  <c r="F86" i="26"/>
  <c r="D86" i="26"/>
  <c r="H85" i="26"/>
  <c r="G85" i="26"/>
  <c r="F85" i="26"/>
  <c r="D85" i="26"/>
  <c r="H84" i="26"/>
  <c r="G84" i="26"/>
  <c r="F84" i="26"/>
  <c r="D84" i="26"/>
  <c r="I82" i="26"/>
  <c r="H80" i="26"/>
  <c r="G80" i="26"/>
  <c r="F80" i="26"/>
  <c r="D80" i="26"/>
  <c r="H79" i="26"/>
  <c r="G79" i="26"/>
  <c r="F79" i="26"/>
  <c r="D79" i="26"/>
  <c r="H78" i="26"/>
  <c r="G78" i="26"/>
  <c r="F78" i="26"/>
  <c r="D78" i="26"/>
  <c r="H77" i="26"/>
  <c r="G77" i="26"/>
  <c r="F77" i="26"/>
  <c r="D77" i="26"/>
  <c r="I75" i="26"/>
  <c r="I72" i="26"/>
  <c r="H71" i="26"/>
  <c r="G71" i="26"/>
  <c r="G70" i="26" s="1"/>
  <c r="F71" i="26"/>
  <c r="F70" i="26" s="1"/>
  <c r="D71" i="26"/>
  <c r="D70" i="26" s="1"/>
  <c r="I67" i="26"/>
  <c r="I66" i="26"/>
  <c r="I64" i="26"/>
  <c r="I62" i="26"/>
  <c r="I56" i="26"/>
  <c r="I49" i="26"/>
  <c r="I42" i="26"/>
  <c r="I39" i="26"/>
  <c r="H37" i="26"/>
  <c r="G37" i="26"/>
  <c r="F37" i="26"/>
  <c r="I36" i="26"/>
  <c r="I31" i="26"/>
  <c r="H30" i="26"/>
  <c r="G30" i="26"/>
  <c r="F30" i="26"/>
  <c r="D30" i="26"/>
  <c r="H29" i="26"/>
  <c r="G29" i="26"/>
  <c r="F29" i="26"/>
  <c r="D29" i="26"/>
  <c r="H28" i="26"/>
  <c r="G28" i="26"/>
  <c r="G27" i="26" s="1"/>
  <c r="F28" i="26"/>
  <c r="D28" i="26"/>
  <c r="E28" i="26" s="1"/>
  <c r="H26" i="26"/>
  <c r="G26" i="26"/>
  <c r="F26" i="26"/>
  <c r="D26" i="26"/>
  <c r="H25" i="26"/>
  <c r="G25" i="26"/>
  <c r="F25" i="26"/>
  <c r="D25" i="26"/>
  <c r="H24" i="26"/>
  <c r="G24" i="26"/>
  <c r="F24" i="26"/>
  <c r="F23" i="26" s="1"/>
  <c r="D24" i="26"/>
  <c r="H22" i="26"/>
  <c r="G22" i="26"/>
  <c r="F22" i="26"/>
  <c r="D22" i="26"/>
  <c r="H21" i="26"/>
  <c r="G21" i="26"/>
  <c r="F21" i="26"/>
  <c r="D21" i="26"/>
  <c r="E21" i="26" s="1"/>
  <c r="H20" i="26"/>
  <c r="G20" i="26"/>
  <c r="F20" i="26"/>
  <c r="D20" i="26"/>
  <c r="H17" i="26"/>
  <c r="G17" i="26"/>
  <c r="F17" i="26"/>
  <c r="D17" i="26"/>
  <c r="H16" i="26"/>
  <c r="G16" i="26"/>
  <c r="F16" i="26"/>
  <c r="D16" i="26"/>
  <c r="H15" i="26"/>
  <c r="G15" i="26"/>
  <c r="F15" i="26"/>
  <c r="D15" i="26"/>
  <c r="I13" i="26"/>
  <c r="H3" i="26"/>
  <c r="H2" i="26"/>
  <c r="F544" i="26" l="1"/>
  <c r="F540" i="26" s="1"/>
  <c r="F539" i="26" s="1"/>
  <c r="E397" i="26"/>
  <c r="D198" i="26"/>
  <c r="E216" i="26"/>
  <c r="I216" i="26" s="1"/>
  <c r="E264" i="26"/>
  <c r="I264" i="26" s="1"/>
  <c r="G336" i="26"/>
  <c r="G332" i="26" s="1"/>
  <c r="G331" i="26" s="1"/>
  <c r="E77" i="26"/>
  <c r="L694" i="26"/>
  <c r="G287" i="26"/>
  <c r="G283" i="26" s="1"/>
  <c r="G282" i="26" s="1"/>
  <c r="H287" i="26"/>
  <c r="H283" i="26" s="1"/>
  <c r="H282" i="26" s="1"/>
  <c r="I488" i="26"/>
  <c r="D544" i="26"/>
  <c r="D540" i="26" s="1"/>
  <c r="D539" i="26" s="1"/>
  <c r="D38" i="26"/>
  <c r="D37" i="26" s="1"/>
  <c r="E816" i="26"/>
  <c r="I816" i="26" s="1"/>
  <c r="I838" i="26"/>
  <c r="H848" i="26"/>
  <c r="H844" i="26" s="1"/>
  <c r="H843" i="26" s="1"/>
  <c r="D592" i="26"/>
  <c r="D588" i="26" s="1"/>
  <c r="D587" i="26" s="1"/>
  <c r="D641" i="26"/>
  <c r="D637" i="26" s="1"/>
  <c r="D636" i="26" s="1"/>
  <c r="H198" i="26"/>
  <c r="H433" i="26"/>
  <c r="H429" i="26" s="1"/>
  <c r="F46" i="26"/>
  <c r="G120" i="26"/>
  <c r="G116" i="26" s="1"/>
  <c r="E236" i="26"/>
  <c r="I236" i="26" s="1"/>
  <c r="I268" i="26"/>
  <c r="F394" i="26"/>
  <c r="D416" i="26"/>
  <c r="D412" i="26" s="1"/>
  <c r="D411" i="26" s="1"/>
  <c r="D381" i="26" s="1"/>
  <c r="H544" i="26"/>
  <c r="H540" i="26" s="1"/>
  <c r="H539" i="26" s="1"/>
  <c r="G592" i="26"/>
  <c r="G588" i="26" s="1"/>
  <c r="G587" i="26" s="1"/>
  <c r="F705" i="26"/>
  <c r="D835" i="26"/>
  <c r="G897" i="26"/>
  <c r="G893" i="26" s="1"/>
  <c r="G892" i="26" s="1"/>
  <c r="H235" i="26"/>
  <c r="H231" i="26" s="1"/>
  <c r="H230" i="26" s="1"/>
  <c r="G304" i="26"/>
  <c r="G300" i="26" s="1"/>
  <c r="H786" i="26"/>
  <c r="H782" i="26" s="1"/>
  <c r="D19" i="26"/>
  <c r="H120" i="26"/>
  <c r="H116" i="26" s="1"/>
  <c r="I211" i="26"/>
  <c r="H63" i="26"/>
  <c r="H495" i="26"/>
  <c r="H491" i="26" s="1"/>
  <c r="H490" i="26" s="1"/>
  <c r="F561" i="26"/>
  <c r="F557" i="26" s="1"/>
  <c r="F586" i="26" s="1"/>
  <c r="E443" i="26"/>
  <c r="I443" i="26" s="1"/>
  <c r="G737" i="26"/>
  <c r="G733" i="26" s="1"/>
  <c r="F821" i="26"/>
  <c r="E441" i="26"/>
  <c r="I441" i="26" s="1"/>
  <c r="E209" i="26"/>
  <c r="I209" i="26" s="1"/>
  <c r="E84" i="26"/>
  <c r="I84" i="26" s="1"/>
  <c r="E202" i="26"/>
  <c r="I202" i="26" s="1"/>
  <c r="E38" i="26"/>
  <c r="E37" i="26" s="1"/>
  <c r="I37" i="26" s="1"/>
  <c r="I124" i="26"/>
  <c r="I212" i="26"/>
  <c r="F353" i="26"/>
  <c r="F349" i="26" s="1"/>
  <c r="F44" i="26"/>
  <c r="I393" i="26"/>
  <c r="D495" i="26"/>
  <c r="D491" i="26" s="1"/>
  <c r="D490" i="26" s="1"/>
  <c r="E704" i="26"/>
  <c r="I704" i="26" s="1"/>
  <c r="M694" i="26"/>
  <c r="E710" i="26"/>
  <c r="E924" i="26"/>
  <c r="I924" i="26" s="1"/>
  <c r="G23" i="26"/>
  <c r="H27" i="26"/>
  <c r="H45" i="26"/>
  <c r="G47" i="26"/>
  <c r="D51" i="26"/>
  <c r="H51" i="26"/>
  <c r="G52" i="26"/>
  <c r="D54" i="26"/>
  <c r="G103" i="26"/>
  <c r="G99" i="26" s="1"/>
  <c r="G98" i="26" s="1"/>
  <c r="H103" i="26"/>
  <c r="H99" i="26" s="1"/>
  <c r="H98" i="26" s="1"/>
  <c r="H68" i="26" s="1"/>
  <c r="G35" i="26"/>
  <c r="D209" i="26"/>
  <c r="D208" i="26" s="1"/>
  <c r="F222" i="26"/>
  <c r="H222" i="26"/>
  <c r="G222" i="26"/>
  <c r="I445" i="26"/>
  <c r="G561" i="26"/>
  <c r="G557" i="26" s="1"/>
  <c r="E713" i="26"/>
  <c r="I713" i="26" s="1"/>
  <c r="H945" i="26"/>
  <c r="H941" i="26" s="1"/>
  <c r="H940" i="26" s="1"/>
  <c r="D47" i="26"/>
  <c r="E47" i="26" s="1"/>
  <c r="I21" i="26"/>
  <c r="E30" i="26"/>
  <c r="I30" i="26" s="1"/>
  <c r="G169" i="26"/>
  <c r="G165" i="26" s="1"/>
  <c r="G208" i="26"/>
  <c r="E200" i="26"/>
  <c r="E198" i="26" s="1"/>
  <c r="E354" i="26"/>
  <c r="I354" i="26" s="1"/>
  <c r="E578" i="26"/>
  <c r="I578" i="26" s="1"/>
  <c r="E711" i="26"/>
  <c r="I711" i="26" s="1"/>
  <c r="F848" i="26"/>
  <c r="F844" i="26" s="1"/>
  <c r="F843" i="26" s="1"/>
  <c r="E999" i="26"/>
  <c r="I999" i="26" s="1"/>
  <c r="E15" i="26"/>
  <c r="I15" i="26" s="1"/>
  <c r="D103" i="26"/>
  <c r="D99" i="26" s="1"/>
  <c r="D98" i="26" s="1"/>
  <c r="D68" i="26" s="1"/>
  <c r="F47" i="26"/>
  <c r="E219" i="26"/>
  <c r="I219" i="26" s="1"/>
  <c r="F220" i="26"/>
  <c r="E226" i="26"/>
  <c r="I226" i="26" s="1"/>
  <c r="H61" i="26"/>
  <c r="D256" i="26"/>
  <c r="D248" i="26" s="1"/>
  <c r="F304" i="26"/>
  <c r="F300" i="26" s="1"/>
  <c r="H475" i="26"/>
  <c r="D61" i="26"/>
  <c r="E545" i="26"/>
  <c r="I545" i="26" s="1"/>
  <c r="D609" i="26"/>
  <c r="D605" i="26" s="1"/>
  <c r="D634" i="26" s="1"/>
  <c r="F691" i="26"/>
  <c r="E697" i="26"/>
  <c r="E754" i="26"/>
  <c r="I754" i="26" s="1"/>
  <c r="E778" i="26"/>
  <c r="I778" i="26" s="1"/>
  <c r="I781" i="26"/>
  <c r="F945" i="26"/>
  <c r="F941" i="26" s="1"/>
  <c r="F940" i="26" s="1"/>
  <c r="D945" i="26"/>
  <c r="D941" i="26" s="1"/>
  <c r="D940" i="26" s="1"/>
  <c r="E135" i="26"/>
  <c r="I135" i="26" s="1"/>
  <c r="I140" i="26"/>
  <c r="D215" i="26"/>
  <c r="D53" i="26"/>
  <c r="F641" i="26"/>
  <c r="F637" i="26" s="1"/>
  <c r="F636" i="26" s="1"/>
  <c r="D45" i="26"/>
  <c r="H47" i="26"/>
  <c r="F54" i="26"/>
  <c r="D59" i="26"/>
  <c r="E59" i="26" s="1"/>
  <c r="D63" i="26"/>
  <c r="E63" i="26" s="1"/>
  <c r="E17" i="26"/>
  <c r="I17" i="26" s="1"/>
  <c r="I203" i="26"/>
  <c r="D213" i="26"/>
  <c r="I251" i="26"/>
  <c r="H609" i="26"/>
  <c r="H605" i="26" s="1"/>
  <c r="I926" i="26"/>
  <c r="I1001" i="26"/>
  <c r="F51" i="26"/>
  <c r="H53" i="26"/>
  <c r="G58" i="26"/>
  <c r="F59" i="26"/>
  <c r="E93" i="26"/>
  <c r="I93" i="26" s="1"/>
  <c r="F63" i="26"/>
  <c r="E137" i="26"/>
  <c r="I137" i="26" s="1"/>
  <c r="G198" i="26"/>
  <c r="G34" i="26"/>
  <c r="D287" i="26"/>
  <c r="D283" i="26" s="1"/>
  <c r="D282" i="26" s="1"/>
  <c r="G353" i="26"/>
  <c r="G349" i="26" s="1"/>
  <c r="D466" i="26"/>
  <c r="E576" i="26"/>
  <c r="I576" i="26" s="1"/>
  <c r="F592" i="26"/>
  <c r="F588" i="26" s="1"/>
  <c r="F587" i="26" s="1"/>
  <c r="E688" i="26"/>
  <c r="I757" i="26"/>
  <c r="E752" i="26"/>
  <c r="E789" i="26"/>
  <c r="I789" i="26" s="1"/>
  <c r="I791" i="26"/>
  <c r="E787" i="26"/>
  <c r="I787" i="26" s="1"/>
  <c r="G822" i="26"/>
  <c r="G44" i="26" s="1"/>
  <c r="F819" i="26"/>
  <c r="H826" i="26"/>
  <c r="H865" i="26"/>
  <c r="H861" i="26" s="1"/>
  <c r="E112" i="26"/>
  <c r="I112" i="26" s="1"/>
  <c r="D152" i="26"/>
  <c r="D148" i="26" s="1"/>
  <c r="D147" i="26" s="1"/>
  <c r="G152" i="26"/>
  <c r="G148" i="26" s="1"/>
  <c r="G147" i="26" s="1"/>
  <c r="E161" i="26"/>
  <c r="I161" i="26" s="1"/>
  <c r="G54" i="26"/>
  <c r="D223" i="26"/>
  <c r="D58" i="26" s="1"/>
  <c r="D235" i="26"/>
  <c r="D231" i="26" s="1"/>
  <c r="D230" i="26" s="1"/>
  <c r="G235" i="26"/>
  <c r="G231" i="26" s="1"/>
  <c r="G230" i="26" s="1"/>
  <c r="E266" i="26"/>
  <c r="I266" i="26" s="1"/>
  <c r="G256" i="26"/>
  <c r="G248" i="26" s="1"/>
  <c r="E274" i="26"/>
  <c r="I274" i="26" s="1"/>
  <c r="E368" i="26"/>
  <c r="I368" i="26" s="1"/>
  <c r="H59" i="26"/>
  <c r="G60" i="26"/>
  <c r="F61" i="26"/>
  <c r="E409" i="26"/>
  <c r="I409" i="26" s="1"/>
  <c r="G433" i="26"/>
  <c r="G429" i="26" s="1"/>
  <c r="F480" i="26"/>
  <c r="E476" i="26"/>
  <c r="D658" i="26"/>
  <c r="D654" i="26" s="1"/>
  <c r="F737" i="26"/>
  <c r="F733" i="26" s="1"/>
  <c r="E825" i="26"/>
  <c r="E831" i="26"/>
  <c r="I831" i="26" s="1"/>
  <c r="F897" i="26"/>
  <c r="F893" i="26" s="1"/>
  <c r="F892" i="26" s="1"/>
  <c r="E841" i="26"/>
  <c r="I841" i="26" s="1"/>
  <c r="F962" i="26"/>
  <c r="F958" i="26" s="1"/>
  <c r="G46" i="26"/>
  <c r="F52" i="26"/>
  <c r="E86" i="26"/>
  <c r="I86" i="26" s="1"/>
  <c r="E87" i="26"/>
  <c r="I87" i="26" s="1"/>
  <c r="H58" i="26"/>
  <c r="G59" i="26"/>
  <c r="G63" i="26"/>
  <c r="D120" i="26"/>
  <c r="D116" i="26" s="1"/>
  <c r="E130" i="26"/>
  <c r="I130" i="26" s="1"/>
  <c r="E153" i="26"/>
  <c r="I153" i="26" s="1"/>
  <c r="F169" i="26"/>
  <c r="F165" i="26" s="1"/>
  <c r="H256" i="26"/>
  <c r="H248" i="26" s="1"/>
  <c r="F256" i="26"/>
  <c r="F248" i="26" s="1"/>
  <c r="F287" i="26"/>
  <c r="F283" i="26" s="1"/>
  <c r="F282" i="26" s="1"/>
  <c r="E341" i="26"/>
  <c r="I341" i="26" s="1"/>
  <c r="D336" i="26"/>
  <c r="D332" i="26" s="1"/>
  <c r="D331" i="26" s="1"/>
  <c r="H353" i="26"/>
  <c r="H349" i="26" s="1"/>
  <c r="E399" i="26"/>
  <c r="I399" i="26" s="1"/>
  <c r="H416" i="26"/>
  <c r="H412" i="26" s="1"/>
  <c r="H411" i="26" s="1"/>
  <c r="H381" i="26" s="1"/>
  <c r="E470" i="26"/>
  <c r="H466" i="26"/>
  <c r="D473" i="26"/>
  <c r="H473" i="26"/>
  <c r="G544" i="26"/>
  <c r="G540" i="26" s="1"/>
  <c r="G539" i="26" s="1"/>
  <c r="G586" i="26" s="1"/>
  <c r="I558" i="26"/>
  <c r="H592" i="26"/>
  <c r="H588" i="26" s="1"/>
  <c r="H587" i="26" s="1"/>
  <c r="H641" i="26"/>
  <c r="H637" i="26" s="1"/>
  <c r="H636" i="26" s="1"/>
  <c r="G641" i="26"/>
  <c r="G637" i="26" s="1"/>
  <c r="G636" i="26" s="1"/>
  <c r="H698" i="26"/>
  <c r="G720" i="26"/>
  <c r="G716" i="26" s="1"/>
  <c r="G715" i="26" s="1"/>
  <c r="D786" i="26"/>
  <c r="D782" i="26" s="1"/>
  <c r="G848" i="26"/>
  <c r="G844" i="26" s="1"/>
  <c r="G843" i="26" s="1"/>
  <c r="D865" i="26"/>
  <c r="D861" i="26" s="1"/>
  <c r="E970" i="26"/>
  <c r="I970" i="26" s="1"/>
  <c r="G962" i="26"/>
  <c r="G958" i="26" s="1"/>
  <c r="D1011" i="26"/>
  <c r="D1007" i="26" s="1"/>
  <c r="E655" i="26"/>
  <c r="I655" i="26" s="1"/>
  <c r="I755" i="26"/>
  <c r="E708" i="26"/>
  <c r="F53" i="26"/>
  <c r="I154" i="26"/>
  <c r="E210" i="26"/>
  <c r="E206" i="26" s="1"/>
  <c r="I237" i="26"/>
  <c r="I260" i="26"/>
  <c r="E370" i="26"/>
  <c r="I370" i="26" s="1"/>
  <c r="H401" i="26"/>
  <c r="G468" i="26"/>
  <c r="G466" i="26"/>
  <c r="E186" i="26"/>
  <c r="I186" i="26" s="1"/>
  <c r="I188" i="26"/>
  <c r="E26" i="26"/>
  <c r="I26" i="26" s="1"/>
  <c r="E102" i="26"/>
  <c r="I102" i="26" s="1"/>
  <c r="I114" i="26"/>
  <c r="I374" i="26"/>
  <c r="F396" i="26"/>
  <c r="G403" i="26"/>
  <c r="E421" i="26"/>
  <c r="I421" i="26" s="1"/>
  <c r="I423" i="26"/>
  <c r="I614" i="26"/>
  <c r="E612" i="26"/>
  <c r="I612" i="26" s="1"/>
  <c r="E624" i="26"/>
  <c r="I624" i="26" s="1"/>
  <c r="I629" i="26"/>
  <c r="I752" i="26"/>
  <c r="I957" i="26"/>
  <c r="E954" i="26"/>
  <c r="I954" i="26" s="1"/>
  <c r="E995" i="26"/>
  <c r="I995" i="26" s="1"/>
  <c r="F994" i="26"/>
  <c r="F990" i="26" s="1"/>
  <c r="F989" i="26" s="1"/>
  <c r="E16" i="26"/>
  <c r="I16" i="26" s="1"/>
  <c r="G19" i="26"/>
  <c r="E22" i="26"/>
  <c r="I22" i="26" s="1"/>
  <c r="E24" i="26"/>
  <c r="H23" i="26"/>
  <c r="D27" i="26"/>
  <c r="E29" i="26"/>
  <c r="I29" i="26" s="1"/>
  <c r="H54" i="26"/>
  <c r="F81" i="26"/>
  <c r="E85" i="26"/>
  <c r="I85" i="26" s="1"/>
  <c r="H152" i="26"/>
  <c r="H148" i="26" s="1"/>
  <c r="H147" i="26" s="1"/>
  <c r="D353" i="26"/>
  <c r="D468" i="26"/>
  <c r="I498" i="26"/>
  <c r="E496" i="26"/>
  <c r="I496" i="26" s="1"/>
  <c r="E593" i="26"/>
  <c r="I593" i="26" s="1"/>
  <c r="I594" i="26"/>
  <c r="E610" i="26"/>
  <c r="F707" i="26"/>
  <c r="D833" i="26"/>
  <c r="E972" i="26"/>
  <c r="I972" i="26" s="1"/>
  <c r="I976" i="26"/>
  <c r="I980" i="26"/>
  <c r="E836" i="26"/>
  <c r="I836" i="26" s="1"/>
  <c r="F58" i="26"/>
  <c r="G83" i="26"/>
  <c r="H19" i="26"/>
  <c r="F19" i="26"/>
  <c r="D23" i="26"/>
  <c r="E25" i="26"/>
  <c r="I25" i="26" s="1"/>
  <c r="F27" i="26"/>
  <c r="D35" i="26"/>
  <c r="E35" i="26" s="1"/>
  <c r="E71" i="26"/>
  <c r="I71" i="26" s="1"/>
  <c r="E104" i="26"/>
  <c r="I104" i="26" s="1"/>
  <c r="F103" i="26"/>
  <c r="F99" i="26" s="1"/>
  <c r="F98" i="26" s="1"/>
  <c r="E128" i="26"/>
  <c r="I128" i="26" s="1"/>
  <c r="F120" i="26"/>
  <c r="F116" i="26" s="1"/>
  <c r="F152" i="26"/>
  <c r="F148" i="26" s="1"/>
  <c r="F147" i="26" s="1"/>
  <c r="H213" i="26"/>
  <c r="G53" i="26"/>
  <c r="H220" i="26"/>
  <c r="E228" i="26"/>
  <c r="I228" i="26" s="1"/>
  <c r="E296" i="26"/>
  <c r="I296" i="26" s="1"/>
  <c r="D349" i="26"/>
  <c r="E356" i="26"/>
  <c r="I356" i="26" s="1"/>
  <c r="D475" i="26"/>
  <c r="I523" i="26"/>
  <c r="I530" i="26"/>
  <c r="E483" i="26"/>
  <c r="I483" i="26" s="1"/>
  <c r="I777" i="26"/>
  <c r="E774" i="26"/>
  <c r="I774" i="26" s="1"/>
  <c r="D826" i="26"/>
  <c r="E830" i="26"/>
  <c r="I830" i="26" s="1"/>
  <c r="D828" i="26"/>
  <c r="D897" i="26"/>
  <c r="D893" i="26" s="1"/>
  <c r="D892" i="26" s="1"/>
  <c r="I909" i="26"/>
  <c r="E906" i="26"/>
  <c r="I906" i="26" s="1"/>
  <c r="F35" i="26"/>
  <c r="F33" i="26" s="1"/>
  <c r="H215" i="26"/>
  <c r="G220" i="26"/>
  <c r="E240" i="26"/>
  <c r="I240" i="26" s="1"/>
  <c r="F235" i="26"/>
  <c r="F231" i="26" s="1"/>
  <c r="F230" i="26" s="1"/>
  <c r="E288" i="26"/>
  <c r="I288" i="26" s="1"/>
  <c r="H304" i="26"/>
  <c r="H300" i="26" s="1"/>
  <c r="H329" i="26" s="1"/>
  <c r="E406" i="26"/>
  <c r="I406" i="26" s="1"/>
  <c r="E407" i="26"/>
  <c r="I407" i="26" s="1"/>
  <c r="E463" i="26"/>
  <c r="I463" i="26" s="1"/>
  <c r="E471" i="26"/>
  <c r="I471" i="26" s="1"/>
  <c r="E479" i="26"/>
  <c r="I479" i="26" s="1"/>
  <c r="F482" i="26"/>
  <c r="I509" i="26"/>
  <c r="F609" i="26"/>
  <c r="F605" i="26" s="1"/>
  <c r="F693" i="26"/>
  <c r="I748" i="26"/>
  <c r="E701" i="26"/>
  <c r="I701" i="26" s="1"/>
  <c r="E770" i="26"/>
  <c r="D914" i="26"/>
  <c r="D910" i="26" s="1"/>
  <c r="H169" i="26"/>
  <c r="H165" i="26" s="1"/>
  <c r="H44" i="26"/>
  <c r="G206" i="26"/>
  <c r="E224" i="26"/>
  <c r="I241" i="26"/>
  <c r="I289" i="26"/>
  <c r="D304" i="26"/>
  <c r="D300" i="26" s="1"/>
  <c r="F336" i="26"/>
  <c r="F332" i="26" s="1"/>
  <c r="F331" i="26" s="1"/>
  <c r="H336" i="26"/>
  <c r="H332" i="26" s="1"/>
  <c r="H331" i="26" s="1"/>
  <c r="E384" i="26"/>
  <c r="E383" i="26" s="1"/>
  <c r="G416" i="26"/>
  <c r="G412" i="26" s="1"/>
  <c r="G411" i="26" s="1"/>
  <c r="F416" i="26"/>
  <c r="F412" i="26" s="1"/>
  <c r="F411" i="26" s="1"/>
  <c r="H468" i="26"/>
  <c r="E472" i="26"/>
  <c r="I472" i="26" s="1"/>
  <c r="E477" i="26"/>
  <c r="E486" i="26"/>
  <c r="I486" i="26" s="1"/>
  <c r="F495" i="26"/>
  <c r="F491" i="26" s="1"/>
  <c r="F490" i="26" s="1"/>
  <c r="I860" i="26"/>
  <c r="E857" i="26"/>
  <c r="I857" i="26" s="1"/>
  <c r="E880" i="26"/>
  <c r="I880" i="26" s="1"/>
  <c r="E882" i="26"/>
  <c r="I882" i="26" s="1"/>
  <c r="I884" i="26"/>
  <c r="H897" i="26"/>
  <c r="H893" i="26" s="1"/>
  <c r="H892" i="26" s="1"/>
  <c r="I901" i="26"/>
  <c r="E898" i="26"/>
  <c r="I898" i="26" s="1"/>
  <c r="E922" i="26"/>
  <c r="I922" i="26" s="1"/>
  <c r="G945" i="26"/>
  <c r="G941" i="26" s="1"/>
  <c r="G940" i="26" s="1"/>
  <c r="I948" i="26"/>
  <c r="E946" i="26"/>
  <c r="I946" i="26" s="1"/>
  <c r="E1021" i="26"/>
  <c r="I1021" i="26" s="1"/>
  <c r="F512" i="26"/>
  <c r="F508" i="26" s="1"/>
  <c r="E549" i="26"/>
  <c r="H561" i="26"/>
  <c r="H557" i="26" s="1"/>
  <c r="G609" i="26"/>
  <c r="G605" i="26" s="1"/>
  <c r="F658" i="26"/>
  <c r="F654" i="26" s="1"/>
  <c r="H707" i="26"/>
  <c r="H737" i="26"/>
  <c r="H733" i="26" s="1"/>
  <c r="G769" i="26"/>
  <c r="G765" i="26" s="1"/>
  <c r="G764" i="26" s="1"/>
  <c r="H769" i="26"/>
  <c r="H765" i="26" s="1"/>
  <c r="H764" i="26" s="1"/>
  <c r="H828" i="26"/>
  <c r="E839" i="26"/>
  <c r="I839" i="26" s="1"/>
  <c r="G865" i="26"/>
  <c r="G861" i="26" s="1"/>
  <c r="F914" i="26"/>
  <c r="F910" i="26" s="1"/>
  <c r="H962" i="26"/>
  <c r="H958" i="26" s="1"/>
  <c r="G994" i="26"/>
  <c r="G990" i="26" s="1"/>
  <c r="G989" i="26" s="1"/>
  <c r="H994" i="26"/>
  <c r="H990" i="26" s="1"/>
  <c r="H989" i="26" s="1"/>
  <c r="D482" i="26"/>
  <c r="G512" i="26"/>
  <c r="G508" i="26" s="1"/>
  <c r="I552" i="26"/>
  <c r="D561" i="26"/>
  <c r="D557" i="26" s="1"/>
  <c r="E646" i="26"/>
  <c r="I646" i="26" s="1"/>
  <c r="H658" i="26"/>
  <c r="H654" i="26" s="1"/>
  <c r="E668" i="26"/>
  <c r="I668" i="26" s="1"/>
  <c r="H700" i="26"/>
  <c r="D707" i="26"/>
  <c r="F720" i="26"/>
  <c r="F716" i="26" s="1"/>
  <c r="F715" i="26" s="1"/>
  <c r="D737" i="26"/>
  <c r="D733" i="26" s="1"/>
  <c r="D769" i="26"/>
  <c r="D765" i="26" s="1"/>
  <c r="D764" i="26" s="1"/>
  <c r="F769" i="26"/>
  <c r="F765" i="26" s="1"/>
  <c r="F764" i="26" s="1"/>
  <c r="D848" i="26"/>
  <c r="D844" i="26" s="1"/>
  <c r="D843" i="26" s="1"/>
  <c r="G914" i="26"/>
  <c r="G910" i="26" s="1"/>
  <c r="H914" i="26"/>
  <c r="H910" i="26" s="1"/>
  <c r="D962" i="26"/>
  <c r="D958" i="26" s="1"/>
  <c r="D994" i="26"/>
  <c r="D990" i="26" s="1"/>
  <c r="D989" i="26" s="1"/>
  <c r="G1011" i="26"/>
  <c r="G1007" i="26" s="1"/>
  <c r="H1011" i="26"/>
  <c r="H1007" i="26" s="1"/>
  <c r="I28" i="26"/>
  <c r="H76" i="26"/>
  <c r="H74" i="26"/>
  <c r="H46" i="26"/>
  <c r="I347" i="26"/>
  <c r="E345" i="26"/>
  <c r="I345" i="26" s="1"/>
  <c r="I438" i="26"/>
  <c r="E436" i="26"/>
  <c r="E434" i="26"/>
  <c r="G828" i="26"/>
  <c r="G826" i="26"/>
  <c r="H35" i="26"/>
  <c r="H33" i="26" s="1"/>
  <c r="H70" i="26"/>
  <c r="D76" i="26"/>
  <c r="D74" i="26"/>
  <c r="D46" i="26"/>
  <c r="H83" i="26"/>
  <c r="H81" i="26"/>
  <c r="H52" i="26"/>
  <c r="E96" i="26"/>
  <c r="I96" i="26" s="1"/>
  <c r="I117" i="26"/>
  <c r="E125" i="26"/>
  <c r="E157" i="26"/>
  <c r="I157" i="26" s="1"/>
  <c r="I158" i="26"/>
  <c r="E174" i="26"/>
  <c r="F198" i="26"/>
  <c r="I217" i="26"/>
  <c r="E218" i="26"/>
  <c r="I218" i="26" s="1"/>
  <c r="I263" i="26"/>
  <c r="E259" i="26"/>
  <c r="I259" i="26" s="1"/>
  <c r="E257" i="26"/>
  <c r="E292" i="26"/>
  <c r="I292" i="26" s="1"/>
  <c r="I293" i="26"/>
  <c r="E337" i="26"/>
  <c r="I338" i="26"/>
  <c r="G475" i="26"/>
  <c r="G473" i="26"/>
  <c r="F90" i="26"/>
  <c r="F88" i="26"/>
  <c r="F60" i="26"/>
  <c r="I199" i="26"/>
  <c r="G215" i="26"/>
  <c r="G213" i="26"/>
  <c r="I531" i="26"/>
  <c r="E529" i="26"/>
  <c r="I529" i="26" s="1"/>
  <c r="E527" i="26"/>
  <c r="I527" i="26" s="1"/>
  <c r="F76" i="26"/>
  <c r="F83" i="26"/>
  <c r="D83" i="26"/>
  <c r="D81" i="26"/>
  <c r="D52" i="26"/>
  <c r="I91" i="26"/>
  <c r="G61" i="26"/>
  <c r="E108" i="26"/>
  <c r="I108" i="26" s="1"/>
  <c r="I109" i="26"/>
  <c r="D169" i="26"/>
  <c r="D165" i="26" s="1"/>
  <c r="H208" i="26"/>
  <c r="F215" i="26"/>
  <c r="F213" i="26"/>
  <c r="I333" i="26"/>
  <c r="D389" i="26"/>
  <c r="D387" i="26"/>
  <c r="E450" i="26"/>
  <c r="I450" i="26" s="1"/>
  <c r="E448" i="26"/>
  <c r="I448" i="26" s="1"/>
  <c r="I453" i="26"/>
  <c r="F468" i="26"/>
  <c r="F466" i="26"/>
  <c r="H480" i="26"/>
  <c r="H60" i="26"/>
  <c r="I492" i="26"/>
  <c r="I92" i="26"/>
  <c r="I166" i="26"/>
  <c r="D220" i="26"/>
  <c r="D60" i="26"/>
  <c r="E60" i="26" s="1"/>
  <c r="I516" i="26"/>
  <c r="E469" i="26"/>
  <c r="I469" i="26" s="1"/>
  <c r="E34" i="26"/>
  <c r="G76" i="26"/>
  <c r="G74" i="26"/>
  <c r="G45" i="26"/>
  <c r="E80" i="26"/>
  <c r="I80" i="26" s="1"/>
  <c r="G51" i="26"/>
  <c r="G90" i="26"/>
  <c r="D90" i="26"/>
  <c r="H90" i="26"/>
  <c r="E94" i="26"/>
  <c r="I94" i="26" s="1"/>
  <c r="E61" i="26"/>
  <c r="E126" i="26"/>
  <c r="I200" i="26"/>
  <c r="F208" i="26"/>
  <c r="F206" i="26"/>
  <c r="G401" i="26"/>
  <c r="F74" i="26"/>
  <c r="G81" i="26"/>
  <c r="D88" i="26"/>
  <c r="H88" i="26"/>
  <c r="E184" i="26"/>
  <c r="I184" i="26" s="1"/>
  <c r="D206" i="26"/>
  <c r="H206" i="26"/>
  <c r="E249" i="26"/>
  <c r="I250" i="26"/>
  <c r="I309" i="26"/>
  <c r="E307" i="26"/>
  <c r="I307" i="26" s="1"/>
  <c r="E305" i="26"/>
  <c r="I365" i="26"/>
  <c r="E363" i="26"/>
  <c r="I363" i="26" s="1"/>
  <c r="E361" i="26"/>
  <c r="G389" i="26"/>
  <c r="G387" i="26"/>
  <c r="G396" i="26"/>
  <c r="E415" i="26"/>
  <c r="I415" i="26" s="1"/>
  <c r="D429" i="26"/>
  <c r="E430" i="26"/>
  <c r="I431" i="26"/>
  <c r="F391" i="26"/>
  <c r="F436" i="26"/>
  <c r="F434" i="26"/>
  <c r="F433" i="26" s="1"/>
  <c r="F429" i="26" s="1"/>
  <c r="E478" i="26"/>
  <c r="D480" i="26"/>
  <c r="E485" i="26"/>
  <c r="I485" i="26" s="1"/>
  <c r="E606" i="26"/>
  <c r="I607" i="26"/>
  <c r="E696" i="26"/>
  <c r="E177" i="26"/>
  <c r="I177" i="26" s="1"/>
  <c r="E179" i="26"/>
  <c r="I179" i="26" s="1"/>
  <c r="E244" i="26"/>
  <c r="I244" i="26" s="1"/>
  <c r="I245" i="26"/>
  <c r="E253" i="26"/>
  <c r="I253" i="26" s="1"/>
  <c r="I254" i="26"/>
  <c r="E312" i="26"/>
  <c r="I312" i="26" s="1"/>
  <c r="E314" i="26"/>
  <c r="I314" i="26" s="1"/>
  <c r="I397" i="26"/>
  <c r="E398" i="26"/>
  <c r="H396" i="26"/>
  <c r="H394" i="26"/>
  <c r="D403" i="26"/>
  <c r="H403" i="26"/>
  <c r="F403" i="26"/>
  <c r="F401" i="26"/>
  <c r="E390" i="26"/>
  <c r="I437" i="26"/>
  <c r="I451" i="26"/>
  <c r="E404" i="26"/>
  <c r="F475" i="26"/>
  <c r="F473" i="26"/>
  <c r="G482" i="26"/>
  <c r="G480" i="26"/>
  <c r="G495" i="26"/>
  <c r="G491" i="26" s="1"/>
  <c r="G490" i="26" s="1"/>
  <c r="E500" i="26"/>
  <c r="I500" i="26" s="1"/>
  <c r="I503" i="26"/>
  <c r="H512" i="26"/>
  <c r="H508" i="26" s="1"/>
  <c r="H537" i="26" s="1"/>
  <c r="I541" i="26"/>
  <c r="I644" i="26"/>
  <c r="E642" i="26"/>
  <c r="E225" i="26"/>
  <c r="I232" i="26"/>
  <c r="E271" i="26"/>
  <c r="I271" i="26" s="1"/>
  <c r="I277" i="26"/>
  <c r="I301" i="26"/>
  <c r="E321" i="26"/>
  <c r="I321" i="26" s="1"/>
  <c r="E319" i="26"/>
  <c r="I319" i="26" s="1"/>
  <c r="I323" i="26"/>
  <c r="E391" i="26"/>
  <c r="E392" i="26"/>
  <c r="H389" i="26"/>
  <c r="H387" i="26"/>
  <c r="D396" i="26"/>
  <c r="D394" i="26"/>
  <c r="I400" i="26"/>
  <c r="I405" i="26"/>
  <c r="E425" i="26"/>
  <c r="I425" i="26" s="1"/>
  <c r="I426" i="26"/>
  <c r="E484" i="26"/>
  <c r="H482" i="26"/>
  <c r="E515" i="26"/>
  <c r="I515" i="26" s="1"/>
  <c r="E513" i="26"/>
  <c r="I518" i="26"/>
  <c r="D512" i="26"/>
  <c r="D508" i="26" s="1"/>
  <c r="E350" i="26"/>
  <c r="D401" i="26"/>
  <c r="E564" i="26"/>
  <c r="I564" i="26" s="1"/>
  <c r="E562" i="26"/>
  <c r="F700" i="26"/>
  <c r="F698" i="26"/>
  <c r="D700" i="26"/>
  <c r="D698" i="26"/>
  <c r="E740" i="26"/>
  <c r="I740" i="26" s="1"/>
  <c r="E738" i="26"/>
  <c r="I742" i="26"/>
  <c r="E520" i="26"/>
  <c r="I520" i="26" s="1"/>
  <c r="E522" i="26"/>
  <c r="I522" i="26" s="1"/>
  <c r="I567" i="26"/>
  <c r="I573" i="26"/>
  <c r="E571" i="26"/>
  <c r="I571" i="26" s="1"/>
  <c r="E569" i="26"/>
  <c r="I569" i="26" s="1"/>
  <c r="G658" i="26"/>
  <c r="G654" i="26" s="1"/>
  <c r="D821" i="26"/>
  <c r="D819" i="26"/>
  <c r="E823" i="26"/>
  <c r="E597" i="26"/>
  <c r="I597" i="26" s="1"/>
  <c r="I598" i="26"/>
  <c r="E619" i="26"/>
  <c r="I619" i="26" s="1"/>
  <c r="E617" i="26"/>
  <c r="I617" i="26" s="1"/>
  <c r="I622" i="26"/>
  <c r="G693" i="26"/>
  <c r="E709" i="26"/>
  <c r="I717" i="26"/>
  <c r="E666" i="26"/>
  <c r="I666" i="26" s="1"/>
  <c r="G691" i="26"/>
  <c r="I697" i="26"/>
  <c r="H693" i="26"/>
  <c r="H691" i="26"/>
  <c r="G700" i="26"/>
  <c r="G698" i="26"/>
  <c r="H720" i="26"/>
  <c r="H716" i="26" s="1"/>
  <c r="H715" i="26" s="1"/>
  <c r="I766" i="26"/>
  <c r="H835" i="26"/>
  <c r="H833" i="26"/>
  <c r="E626" i="26"/>
  <c r="I626" i="26" s="1"/>
  <c r="E659" i="26"/>
  <c r="E661" i="26"/>
  <c r="I661" i="26" s="1"/>
  <c r="E673" i="26"/>
  <c r="I673" i="26" s="1"/>
  <c r="E675" i="26"/>
  <c r="I675" i="26" s="1"/>
  <c r="D693" i="26"/>
  <c r="D691" i="26"/>
  <c r="E702" i="26"/>
  <c r="I719" i="26"/>
  <c r="D720" i="26"/>
  <c r="D716" i="26" s="1"/>
  <c r="D715" i="26" s="1"/>
  <c r="I722" i="26"/>
  <c r="E721" i="26"/>
  <c r="I727" i="26"/>
  <c r="E725" i="26"/>
  <c r="I725" i="26" s="1"/>
  <c r="I805" i="26"/>
  <c r="E803" i="26"/>
  <c r="E801" i="26"/>
  <c r="G819" i="26"/>
  <c r="E703" i="26"/>
  <c r="I703" i="26" s="1"/>
  <c r="G707" i="26"/>
  <c r="G705" i="26"/>
  <c r="E734" i="26"/>
  <c r="I735" i="26"/>
  <c r="I741" i="26"/>
  <c r="E694" i="26"/>
  <c r="E783" i="26"/>
  <c r="I784" i="26"/>
  <c r="H821" i="26"/>
  <c r="H819" i="26"/>
  <c r="I876" i="26"/>
  <c r="E829" i="26"/>
  <c r="I959" i="26"/>
  <c r="E729" i="26"/>
  <c r="I729" i="26" s="1"/>
  <c r="F803" i="26"/>
  <c r="F801" i="26"/>
  <c r="F786" i="26" s="1"/>
  <c r="F782" i="26" s="1"/>
  <c r="F828" i="26"/>
  <c r="F826" i="26"/>
  <c r="F835" i="26"/>
  <c r="F833" i="26"/>
  <c r="I862" i="26"/>
  <c r="E979" i="26"/>
  <c r="I979" i="26" s="1"/>
  <c r="E977" i="26"/>
  <c r="I977" i="26" s="1"/>
  <c r="I982" i="26"/>
  <c r="I730" i="26"/>
  <c r="E745" i="26"/>
  <c r="I745" i="26" s="1"/>
  <c r="E747" i="26"/>
  <c r="I747" i="26" s="1"/>
  <c r="I832" i="26"/>
  <c r="G835" i="26"/>
  <c r="G833" i="26"/>
  <c r="D705" i="26"/>
  <c r="H705" i="26"/>
  <c r="I771" i="26"/>
  <c r="I780" i="26"/>
  <c r="G786" i="26"/>
  <c r="G782" i="26" s="1"/>
  <c r="E796" i="26"/>
  <c r="I796" i="26" s="1"/>
  <c r="E794" i="26"/>
  <c r="I806" i="26"/>
  <c r="E837" i="26"/>
  <c r="I904" i="26"/>
  <c r="E902" i="26"/>
  <c r="I902" i="26" s="1"/>
  <c r="I918" i="26"/>
  <c r="E822" i="26"/>
  <c r="I933" i="26"/>
  <c r="E931" i="26"/>
  <c r="I931" i="26" s="1"/>
  <c r="E929" i="26"/>
  <c r="I929" i="26" s="1"/>
  <c r="I851" i="26"/>
  <c r="E849" i="26"/>
  <c r="I869" i="26"/>
  <c r="I870" i="26"/>
  <c r="E868" i="26"/>
  <c r="E866" i="26"/>
  <c r="E873" i="26"/>
  <c r="I873" i="26" s="1"/>
  <c r="I878" i="26"/>
  <c r="E950" i="26"/>
  <c r="I951" i="26"/>
  <c r="I967" i="26"/>
  <c r="E965" i="26"/>
  <c r="I965" i="26" s="1"/>
  <c r="E963" i="26"/>
  <c r="I998" i="26"/>
  <c r="E1014" i="26"/>
  <c r="E1012" i="26"/>
  <c r="I1016" i="26"/>
  <c r="I1030" i="26"/>
  <c r="E1028" i="26"/>
  <c r="I1028" i="26" s="1"/>
  <c r="E1026" i="26"/>
  <c r="I1026" i="26" s="1"/>
  <c r="E853" i="26"/>
  <c r="I853" i="26" s="1"/>
  <c r="I854" i="26"/>
  <c r="F868" i="26"/>
  <c r="E915" i="26"/>
  <c r="I920" i="26"/>
  <c r="F1014" i="26"/>
  <c r="F1012" i="26"/>
  <c r="F1011" i="26" s="1"/>
  <c r="F1007" i="26" s="1"/>
  <c r="E1003" i="26"/>
  <c r="I1003" i="26" s="1"/>
  <c r="E1008" i="26"/>
  <c r="F866" i="26"/>
  <c r="F865" i="26" s="1"/>
  <c r="F861" i="26" s="1"/>
  <c r="F890" i="26" s="1"/>
  <c r="I911" i="26"/>
  <c r="E1019" i="26"/>
  <c r="I1019" i="26" s="1"/>
  <c r="E875" i="26"/>
  <c r="I875" i="26" s="1"/>
  <c r="E917" i="26"/>
  <c r="I917" i="26" s="1"/>
  <c r="H586" i="26" l="1"/>
  <c r="H460" i="26"/>
  <c r="G329" i="26"/>
  <c r="D586" i="26"/>
  <c r="F18" i="26"/>
  <c r="F14" i="26" s="1"/>
  <c r="D537" i="26"/>
  <c r="G196" i="26"/>
  <c r="D987" i="26"/>
  <c r="F683" i="26"/>
  <c r="D145" i="26"/>
  <c r="E815" i="26"/>
  <c r="I815" i="26" s="1"/>
  <c r="F50" i="26"/>
  <c r="H811" i="26"/>
  <c r="G821" i="26"/>
  <c r="F458" i="26"/>
  <c r="D811" i="26"/>
  <c r="D683" i="26"/>
  <c r="H458" i="26"/>
  <c r="D460" i="26"/>
  <c r="D194" i="26"/>
  <c r="G378" i="26"/>
  <c r="G145" i="26"/>
  <c r="D329" i="26"/>
  <c r="I38" i="26"/>
  <c r="H281" i="26"/>
  <c r="F987" i="26"/>
  <c r="H145" i="26"/>
  <c r="E223" i="26"/>
  <c r="I47" i="26"/>
  <c r="G465" i="26"/>
  <c r="G461" i="26" s="1"/>
  <c r="H890" i="26"/>
  <c r="D465" i="26"/>
  <c r="D461" i="26" s="1"/>
  <c r="F381" i="26"/>
  <c r="N436" i="26"/>
  <c r="D458" i="26"/>
  <c r="F537" i="26"/>
  <c r="F460" i="26"/>
  <c r="E273" i="26"/>
  <c r="I273" i="26" s="1"/>
  <c r="D44" i="26"/>
  <c r="D43" i="26" s="1"/>
  <c r="G18" i="26"/>
  <c r="G14" i="26" s="1"/>
  <c r="G939" i="26"/>
  <c r="G1036" i="26"/>
  <c r="F329" i="26"/>
  <c r="I61" i="26"/>
  <c r="G634" i="26"/>
  <c r="D378" i="26"/>
  <c r="D818" i="26"/>
  <c r="D814" i="26" s="1"/>
  <c r="F762" i="26"/>
  <c r="H683" i="26"/>
  <c r="G33" i="26"/>
  <c r="E693" i="26"/>
  <c r="I384" i="26"/>
  <c r="D281" i="26"/>
  <c r="D1036" i="26"/>
  <c r="H813" i="26"/>
  <c r="G890" i="26"/>
  <c r="F281" i="26"/>
  <c r="F690" i="26"/>
  <c r="F686" i="26" s="1"/>
  <c r="H57" i="26"/>
  <c r="E52" i="26"/>
  <c r="E466" i="26"/>
  <c r="I466" i="26" s="1"/>
  <c r="G194" i="26"/>
  <c r="I868" i="26"/>
  <c r="E401" i="26"/>
  <c r="I401" i="26" s="1"/>
  <c r="H465" i="26"/>
  <c r="H461" i="26" s="1"/>
  <c r="G68" i="26"/>
  <c r="E70" i="26"/>
  <c r="I70" i="26" s="1"/>
  <c r="E27" i="26"/>
  <c r="I27" i="26" s="1"/>
  <c r="H987" i="26"/>
  <c r="E23" i="26"/>
  <c r="I23" i="26" s="1"/>
  <c r="G811" i="26"/>
  <c r="G818" i="26"/>
  <c r="G814" i="26" s="1"/>
  <c r="E403" i="26"/>
  <c r="I403" i="26" s="1"/>
  <c r="I470" i="26"/>
  <c r="G386" i="26"/>
  <c r="G382" i="26" s="1"/>
  <c r="H205" i="26"/>
  <c r="H197" i="26" s="1"/>
  <c r="E208" i="26"/>
  <c r="I208" i="26" s="1"/>
  <c r="E46" i="26"/>
  <c r="I46" i="26" s="1"/>
  <c r="G55" i="26"/>
  <c r="G205" i="26"/>
  <c r="G197" i="26" s="1"/>
  <c r="I24" i="26"/>
  <c r="F939" i="26"/>
  <c r="E544" i="26"/>
  <c r="I544" i="26" s="1"/>
  <c r="E769" i="26"/>
  <c r="E765" i="26" s="1"/>
  <c r="E287" i="26"/>
  <c r="E283" i="26" s="1"/>
  <c r="F194" i="26"/>
  <c r="E54" i="26"/>
  <c r="I54" i="26" s="1"/>
  <c r="D18" i="26"/>
  <c r="D14" i="26" s="1"/>
  <c r="E152" i="26"/>
  <c r="I152" i="26" s="1"/>
  <c r="F48" i="26"/>
  <c r="G281" i="26"/>
  <c r="E53" i="26"/>
  <c r="I53" i="26" s="1"/>
  <c r="I688" i="26"/>
  <c r="E687" i="26"/>
  <c r="I687" i="26" s="1"/>
  <c r="I549" i="26"/>
  <c r="H386" i="26"/>
  <c r="H382" i="26" s="1"/>
  <c r="F73" i="26"/>
  <c r="F69" i="26" s="1"/>
  <c r="E826" i="26"/>
  <c r="I826" i="26" s="1"/>
  <c r="E90" i="26"/>
  <c r="I90" i="26" s="1"/>
  <c r="E462" i="26"/>
  <c r="I462" i="26" s="1"/>
  <c r="I198" i="26"/>
  <c r="I63" i="26"/>
  <c r="H1036" i="26"/>
  <c r="G987" i="26"/>
  <c r="E609" i="26"/>
  <c r="I609" i="26" s="1"/>
  <c r="E897" i="26"/>
  <c r="I897" i="26" s="1"/>
  <c r="E691" i="26"/>
  <c r="F685" i="26"/>
  <c r="G683" i="26"/>
  <c r="D205" i="26"/>
  <c r="D197" i="26" s="1"/>
  <c r="I210" i="26"/>
  <c r="F196" i="26"/>
  <c r="D222" i="26"/>
  <c r="E81" i="26"/>
  <c r="I81" i="26" s="1"/>
  <c r="H378" i="26"/>
  <c r="G48" i="26"/>
  <c r="H18" i="26"/>
  <c r="H14" i="26" s="1"/>
  <c r="D33" i="26"/>
  <c r="F634" i="26"/>
  <c r="H634" i="26"/>
  <c r="D196" i="26"/>
  <c r="G381" i="26"/>
  <c r="G458" i="26"/>
  <c r="I610" i="26"/>
  <c r="E468" i="26"/>
  <c r="I468" i="26" s="1"/>
  <c r="E215" i="26"/>
  <c r="I215" i="26" s="1"/>
  <c r="H55" i="26"/>
  <c r="E83" i="26"/>
  <c r="I83" i="26" s="1"/>
  <c r="F378" i="26"/>
  <c r="E592" i="26"/>
  <c r="I592" i="26" s="1"/>
  <c r="I770" i="26"/>
  <c r="F818" i="26"/>
  <c r="F814" i="26" s="1"/>
  <c r="G813" i="26"/>
  <c r="G690" i="26"/>
  <c r="G686" i="26" s="1"/>
  <c r="E213" i="26"/>
  <c r="I213" i="26" s="1"/>
  <c r="F205" i="26"/>
  <c r="F197" i="26" s="1"/>
  <c r="H196" i="26"/>
  <c r="D813" i="26"/>
  <c r="D890" i="26"/>
  <c r="H939" i="26"/>
  <c r="H194" i="26"/>
  <c r="E235" i="26"/>
  <c r="E103" i="26"/>
  <c r="I103" i="26" s="1"/>
  <c r="G50" i="26"/>
  <c r="D939" i="26"/>
  <c r="D690" i="26"/>
  <c r="D686" i="26" s="1"/>
  <c r="E304" i="26"/>
  <c r="I305" i="26"/>
  <c r="D386" i="26"/>
  <c r="D382" i="26" s="1"/>
  <c r="J435" i="26"/>
  <c r="I436" i="26"/>
  <c r="H43" i="26"/>
  <c r="H41" i="26"/>
  <c r="F1036" i="26"/>
  <c r="F813" i="26"/>
  <c r="I1014" i="26"/>
  <c r="E962" i="26"/>
  <c r="I963" i="26"/>
  <c r="I950" i="26"/>
  <c r="E945" i="26"/>
  <c r="E865" i="26"/>
  <c r="I866" i="26"/>
  <c r="I837" i="26"/>
  <c r="E835" i="26"/>
  <c r="I835" i="26" s="1"/>
  <c r="E833" i="26"/>
  <c r="I833" i="26" s="1"/>
  <c r="I829" i="26"/>
  <c r="E51" i="26"/>
  <c r="I51" i="26" s="1"/>
  <c r="D762" i="26"/>
  <c r="D685" i="26"/>
  <c r="H690" i="26"/>
  <c r="H686" i="26" s="1"/>
  <c r="I484" i="26"/>
  <c r="E482" i="26"/>
  <c r="I482" i="26" s="1"/>
  <c r="E480" i="26"/>
  <c r="I480" i="26" s="1"/>
  <c r="I606" i="26"/>
  <c r="I249" i="26"/>
  <c r="I206" i="26"/>
  <c r="I126" i="26"/>
  <c r="E79" i="26"/>
  <c r="F465" i="26"/>
  <c r="F461" i="26" s="1"/>
  <c r="G57" i="26"/>
  <c r="D55" i="26"/>
  <c r="E473" i="26"/>
  <c r="I337" i="26"/>
  <c r="E336" i="26"/>
  <c r="I174" i="26"/>
  <c r="E172" i="26"/>
  <c r="I172" i="26" s="1"/>
  <c r="E170" i="26"/>
  <c r="F145" i="26"/>
  <c r="F68" i="26"/>
  <c r="H73" i="26"/>
  <c r="H69" i="26" s="1"/>
  <c r="I915" i="26"/>
  <c r="E914" i="26"/>
  <c r="E1011" i="26"/>
  <c r="I1011" i="26" s="1"/>
  <c r="I1012" i="26"/>
  <c r="E707" i="26"/>
  <c r="E705" i="26"/>
  <c r="I513" i="26"/>
  <c r="E512" i="26"/>
  <c r="E641" i="26"/>
  <c r="I642" i="26"/>
  <c r="F389" i="26"/>
  <c r="F387" i="26"/>
  <c r="F386" i="26" s="1"/>
  <c r="F382" i="26" s="1"/>
  <c r="F45" i="26"/>
  <c r="H48" i="26"/>
  <c r="H50" i="26"/>
  <c r="E848" i="26"/>
  <c r="I849" i="26"/>
  <c r="I801" i="26"/>
  <c r="G762" i="26"/>
  <c r="G685" i="26"/>
  <c r="E658" i="26"/>
  <c r="I659" i="26"/>
  <c r="H762" i="26"/>
  <c r="H685" i="26"/>
  <c r="E821" i="26"/>
  <c r="E819" i="26"/>
  <c r="E220" i="26"/>
  <c r="E44" i="26"/>
  <c r="I430" i="26"/>
  <c r="E418" i="26"/>
  <c r="I418" i="26" s="1"/>
  <c r="I383" i="26"/>
  <c r="G43" i="26"/>
  <c r="G41" i="26"/>
  <c r="I60" i="26"/>
  <c r="E495" i="26"/>
  <c r="D50" i="26"/>
  <c r="D48" i="26"/>
  <c r="E828" i="26"/>
  <c r="I828" i="26" s="1"/>
  <c r="D57" i="26"/>
  <c r="E475" i="26"/>
  <c r="E256" i="26"/>
  <c r="I256" i="26" s="1"/>
  <c r="I257" i="26"/>
  <c r="I125" i="26"/>
  <c r="E78" i="26"/>
  <c r="E123" i="26"/>
  <c r="I123" i="26" s="1"/>
  <c r="E121" i="26"/>
  <c r="D41" i="26"/>
  <c r="I35" i="26"/>
  <c r="K694" i="26"/>
  <c r="F811" i="26"/>
  <c r="F57" i="26"/>
  <c r="F55" i="26"/>
  <c r="I1008" i="26"/>
  <c r="E994" i="26"/>
  <c r="I794" i="26"/>
  <c r="E786" i="26"/>
  <c r="I786" i="26" s="1"/>
  <c r="H818" i="26"/>
  <c r="H814" i="26" s="1"/>
  <c r="I783" i="26"/>
  <c r="I734" i="26"/>
  <c r="I803" i="26"/>
  <c r="I721" i="26"/>
  <c r="E720" i="26"/>
  <c r="I702" i="26"/>
  <c r="E698" i="26"/>
  <c r="I698" i="26" s="1"/>
  <c r="E700" i="26"/>
  <c r="I700" i="26" s="1"/>
  <c r="I738" i="26"/>
  <c r="E737" i="26"/>
  <c r="I737" i="26" s="1"/>
  <c r="I562" i="26"/>
  <c r="E561" i="26"/>
  <c r="I350" i="26"/>
  <c r="E387" i="26"/>
  <c r="E389" i="26"/>
  <c r="G537" i="26"/>
  <c r="G460" i="26"/>
  <c r="I404" i="26"/>
  <c r="E396" i="26"/>
  <c r="I396" i="26" s="1"/>
  <c r="E394" i="26"/>
  <c r="I394" i="26" s="1"/>
  <c r="I398" i="26"/>
  <c r="E353" i="26"/>
  <c r="I353" i="26" s="1"/>
  <c r="I361" i="26"/>
  <c r="G73" i="26"/>
  <c r="G69" i="26" s="1"/>
  <c r="I59" i="26"/>
  <c r="E55" i="26"/>
  <c r="I34" i="26"/>
  <c r="E33" i="26"/>
  <c r="E45" i="26"/>
  <c r="E88" i="26"/>
  <c r="I88" i="26" s="1"/>
  <c r="D73" i="26"/>
  <c r="D69" i="26" s="1"/>
  <c r="E433" i="26"/>
  <c r="I433" i="26" s="1"/>
  <c r="I434" i="26"/>
  <c r="D1046" i="25"/>
  <c r="D1045" i="25"/>
  <c r="D1041" i="25"/>
  <c r="D1040" i="25"/>
  <c r="I1035" i="25"/>
  <c r="E1034" i="25"/>
  <c r="I1034" i="25" s="1"/>
  <c r="I1033" i="25"/>
  <c r="E1032" i="25"/>
  <c r="I1032" i="25" s="1"/>
  <c r="E1031" i="25"/>
  <c r="I1031" i="25" s="1"/>
  <c r="E1030" i="25"/>
  <c r="E1029" i="25"/>
  <c r="I1029" i="25" s="1"/>
  <c r="H1028" i="25"/>
  <c r="G1028" i="25"/>
  <c r="F1028" i="25"/>
  <c r="D1028" i="25"/>
  <c r="C1028" i="25"/>
  <c r="I1027" i="25"/>
  <c r="H1026" i="25"/>
  <c r="G1026" i="25"/>
  <c r="F1026" i="25"/>
  <c r="D1026" i="25"/>
  <c r="C1026" i="25"/>
  <c r="E1025" i="25"/>
  <c r="I1025" i="25" s="1"/>
  <c r="E1024" i="25"/>
  <c r="I1024" i="25" s="1"/>
  <c r="E1023" i="25"/>
  <c r="E1022" i="25"/>
  <c r="I1022" i="25" s="1"/>
  <c r="H1021" i="25"/>
  <c r="G1021" i="25"/>
  <c r="F1021" i="25"/>
  <c r="D1021" i="25"/>
  <c r="C1021" i="25"/>
  <c r="I1020" i="25"/>
  <c r="H1019" i="25"/>
  <c r="G1019" i="25"/>
  <c r="F1019" i="25"/>
  <c r="D1019" i="25"/>
  <c r="C1019" i="25"/>
  <c r="E1018" i="25"/>
  <c r="I1018" i="25" s="1"/>
  <c r="F1017" i="25"/>
  <c r="C1017" i="25"/>
  <c r="E1017" i="25" s="1"/>
  <c r="I1017" i="25" s="1"/>
  <c r="F1016" i="25"/>
  <c r="C1016" i="25"/>
  <c r="E1016" i="25" s="1"/>
  <c r="C1015" i="25"/>
  <c r="E1015" i="25" s="1"/>
  <c r="I1015" i="25" s="1"/>
  <c r="H1014" i="25"/>
  <c r="G1014" i="25"/>
  <c r="F1014" i="25"/>
  <c r="D1014" i="25"/>
  <c r="I1013" i="25"/>
  <c r="H1012" i="25"/>
  <c r="G1012" i="25"/>
  <c r="F1012" i="25"/>
  <c r="D1012" i="25"/>
  <c r="D1011" i="25" s="1"/>
  <c r="C1012" i="25"/>
  <c r="C1011" i="25" s="1"/>
  <c r="I1010" i="25"/>
  <c r="E1009" i="25"/>
  <c r="H1008" i="25"/>
  <c r="G1008" i="25"/>
  <c r="F1008" i="25"/>
  <c r="D1008" i="25"/>
  <c r="C1008" i="25"/>
  <c r="E1006" i="25"/>
  <c r="I1006" i="25" s="1"/>
  <c r="E1005" i="25"/>
  <c r="E1004" i="25"/>
  <c r="I1004" i="25" s="1"/>
  <c r="H1003" i="25"/>
  <c r="G1003" i="25"/>
  <c r="F1003" i="25"/>
  <c r="D1003" i="25"/>
  <c r="C1003" i="25"/>
  <c r="E1002" i="25"/>
  <c r="I1002" i="25" s="1"/>
  <c r="E1001" i="25"/>
  <c r="I1001" i="25" s="1"/>
  <c r="E1000" i="25"/>
  <c r="H999" i="25"/>
  <c r="G999" i="25"/>
  <c r="F999" i="25"/>
  <c r="D999" i="25"/>
  <c r="C999" i="25"/>
  <c r="F998" i="25"/>
  <c r="F995" i="25" s="1"/>
  <c r="E998" i="25"/>
  <c r="I998" i="25" s="1"/>
  <c r="E997" i="25"/>
  <c r="I997" i="25" s="1"/>
  <c r="E996" i="25"/>
  <c r="I996" i="25" s="1"/>
  <c r="H995" i="25"/>
  <c r="G995" i="25"/>
  <c r="D995" i="25"/>
  <c r="C995" i="25"/>
  <c r="E993" i="25"/>
  <c r="I993" i="25" s="1"/>
  <c r="E992" i="25"/>
  <c r="F991" i="25"/>
  <c r="E991" i="25"/>
  <c r="I988" i="25"/>
  <c r="I986" i="25"/>
  <c r="E985" i="25"/>
  <c r="I985" i="25" s="1"/>
  <c r="I984" i="25"/>
  <c r="E983" i="25"/>
  <c r="I983" i="25" s="1"/>
  <c r="E982" i="25"/>
  <c r="E981" i="25"/>
  <c r="E980" i="25"/>
  <c r="I980" i="25" s="1"/>
  <c r="H979" i="25"/>
  <c r="G979" i="25"/>
  <c r="F979" i="25"/>
  <c r="D979" i="25"/>
  <c r="C979" i="25"/>
  <c r="I978" i="25"/>
  <c r="H977" i="25"/>
  <c r="G977" i="25"/>
  <c r="F977" i="25"/>
  <c r="D977" i="25"/>
  <c r="C977" i="25"/>
  <c r="E976" i="25"/>
  <c r="I976" i="25" s="1"/>
  <c r="E975" i="25"/>
  <c r="I975" i="25" s="1"/>
  <c r="E974" i="25"/>
  <c r="I974" i="25" s="1"/>
  <c r="E973" i="25"/>
  <c r="I973" i="25" s="1"/>
  <c r="H972" i="25"/>
  <c r="G972" i="25"/>
  <c r="F972" i="25"/>
  <c r="D972" i="25"/>
  <c r="C972" i="25"/>
  <c r="I971" i="25"/>
  <c r="H970" i="25"/>
  <c r="G970" i="25"/>
  <c r="F970" i="25"/>
  <c r="D970" i="25"/>
  <c r="C970" i="25"/>
  <c r="E969" i="25"/>
  <c r="I969" i="25" s="1"/>
  <c r="E968" i="25"/>
  <c r="I968" i="25" s="1"/>
  <c r="E967" i="25"/>
  <c r="E965" i="25" s="1"/>
  <c r="I966" i="25"/>
  <c r="E966" i="25"/>
  <c r="H965" i="25"/>
  <c r="G965" i="25"/>
  <c r="F965" i="25"/>
  <c r="D965" i="25"/>
  <c r="C965" i="25"/>
  <c r="I964" i="25"/>
  <c r="H963" i="25"/>
  <c r="G963" i="25"/>
  <c r="F963" i="25"/>
  <c r="D963" i="25"/>
  <c r="C963" i="25"/>
  <c r="I961" i="25"/>
  <c r="E960" i="25"/>
  <c r="I960" i="25" s="1"/>
  <c r="H959" i="25"/>
  <c r="G959" i="25"/>
  <c r="F959" i="25"/>
  <c r="D959" i="25"/>
  <c r="C959" i="25"/>
  <c r="E957" i="25"/>
  <c r="I957" i="25" s="1"/>
  <c r="E956" i="25"/>
  <c r="I956" i="25" s="1"/>
  <c r="E955" i="25"/>
  <c r="H954" i="25"/>
  <c r="G954" i="25"/>
  <c r="F954" i="25"/>
  <c r="D954" i="25"/>
  <c r="C954" i="25"/>
  <c r="E953" i="25"/>
  <c r="I953" i="25" s="1"/>
  <c r="E952" i="25"/>
  <c r="I952" i="25" s="1"/>
  <c r="E951" i="25"/>
  <c r="H950" i="25"/>
  <c r="G950" i="25"/>
  <c r="F950" i="25"/>
  <c r="D950" i="25"/>
  <c r="C950" i="25"/>
  <c r="E949" i="25"/>
  <c r="I949" i="25" s="1"/>
  <c r="E948" i="25"/>
  <c r="I948" i="25" s="1"/>
  <c r="E947" i="25"/>
  <c r="H946" i="25"/>
  <c r="G946" i="25"/>
  <c r="F946" i="25"/>
  <c r="D946" i="25"/>
  <c r="C946" i="25"/>
  <c r="E944" i="25"/>
  <c r="I944" i="25" s="1"/>
  <c r="E943" i="25"/>
  <c r="I943" i="25" s="1"/>
  <c r="E942" i="25"/>
  <c r="I942" i="25" s="1"/>
  <c r="I938" i="25"/>
  <c r="E937" i="25"/>
  <c r="I937" i="25" s="1"/>
  <c r="I936" i="25"/>
  <c r="E935" i="25"/>
  <c r="I935" i="25" s="1"/>
  <c r="E934" i="25"/>
  <c r="E933" i="25"/>
  <c r="I933" i="25" s="1"/>
  <c r="E932" i="25"/>
  <c r="I932" i="25" s="1"/>
  <c r="H931" i="25"/>
  <c r="G931" i="25"/>
  <c r="F931" i="25"/>
  <c r="D931" i="25"/>
  <c r="C931" i="25"/>
  <c r="I930" i="25"/>
  <c r="H929" i="25"/>
  <c r="G929" i="25"/>
  <c r="F929" i="25"/>
  <c r="D929" i="25"/>
  <c r="C929" i="25"/>
  <c r="E928" i="25"/>
  <c r="I928" i="25" s="1"/>
  <c r="E927" i="25"/>
  <c r="E926" i="25"/>
  <c r="I926" i="25" s="1"/>
  <c r="E925" i="25"/>
  <c r="I925" i="25" s="1"/>
  <c r="H924" i="25"/>
  <c r="G924" i="25"/>
  <c r="F924" i="25"/>
  <c r="D924" i="25"/>
  <c r="C924" i="25"/>
  <c r="I923" i="25"/>
  <c r="H922" i="25"/>
  <c r="G922" i="25"/>
  <c r="F922" i="25"/>
  <c r="D922" i="25"/>
  <c r="C922" i="25"/>
  <c r="E921" i="25"/>
  <c r="E920" i="25"/>
  <c r="I920" i="25" s="1"/>
  <c r="E919" i="25"/>
  <c r="E918" i="25"/>
  <c r="I918" i="25" s="1"/>
  <c r="H917" i="25"/>
  <c r="G917" i="25"/>
  <c r="F917" i="25"/>
  <c r="D917" i="25"/>
  <c r="C917" i="25"/>
  <c r="I916" i="25"/>
  <c r="H915" i="25"/>
  <c r="G915" i="25"/>
  <c r="F915" i="25"/>
  <c r="D915" i="25"/>
  <c r="C915" i="25"/>
  <c r="I913" i="25"/>
  <c r="E912" i="25"/>
  <c r="E911" i="25" s="1"/>
  <c r="H911" i="25"/>
  <c r="G911" i="25"/>
  <c r="F911" i="25"/>
  <c r="D911" i="25"/>
  <c r="C911" i="25"/>
  <c r="E909" i="25"/>
  <c r="I909" i="25" s="1"/>
  <c r="E908" i="25"/>
  <c r="I908" i="25" s="1"/>
  <c r="E907" i="25"/>
  <c r="H906" i="25"/>
  <c r="G906" i="25"/>
  <c r="F906" i="25"/>
  <c r="D906" i="25"/>
  <c r="C906" i="25"/>
  <c r="E905" i="25"/>
  <c r="I905" i="25" s="1"/>
  <c r="E904" i="25"/>
  <c r="I904" i="25" s="1"/>
  <c r="E903" i="25"/>
  <c r="H902" i="25"/>
  <c r="G902" i="25"/>
  <c r="F902" i="25"/>
  <c r="D902" i="25"/>
  <c r="C902" i="25"/>
  <c r="E901" i="25"/>
  <c r="I901" i="25" s="1"/>
  <c r="E900" i="25"/>
  <c r="I900" i="25" s="1"/>
  <c r="E899" i="25"/>
  <c r="H898" i="25"/>
  <c r="G898" i="25"/>
  <c r="F898" i="25"/>
  <c r="D898" i="25"/>
  <c r="C898" i="25"/>
  <c r="E896" i="25"/>
  <c r="I896" i="25" s="1"/>
  <c r="E895" i="25"/>
  <c r="I895" i="25" s="1"/>
  <c r="E894" i="25"/>
  <c r="I891" i="25"/>
  <c r="I889" i="25"/>
  <c r="E888" i="25"/>
  <c r="I888" i="25" s="1"/>
  <c r="I887" i="25"/>
  <c r="E886" i="25"/>
  <c r="E885" i="25"/>
  <c r="I885" i="25" s="1"/>
  <c r="E884" i="25"/>
  <c r="E883" i="25"/>
  <c r="H882" i="25"/>
  <c r="G882" i="25"/>
  <c r="F882" i="25"/>
  <c r="D882" i="25"/>
  <c r="C882" i="25"/>
  <c r="I881" i="25"/>
  <c r="H880" i="25"/>
  <c r="G880" i="25"/>
  <c r="F880" i="25"/>
  <c r="D880" i="25"/>
  <c r="C880" i="25"/>
  <c r="E879" i="25"/>
  <c r="I879" i="25" s="1"/>
  <c r="E878" i="25"/>
  <c r="I878" i="25" s="1"/>
  <c r="E877" i="25"/>
  <c r="E876" i="25"/>
  <c r="H875" i="25"/>
  <c r="G875" i="25"/>
  <c r="F875" i="25"/>
  <c r="D875" i="25"/>
  <c r="C875" i="25"/>
  <c r="I874" i="25"/>
  <c r="H873" i="25"/>
  <c r="G873" i="25"/>
  <c r="F873" i="25"/>
  <c r="D873" i="25"/>
  <c r="C873" i="25"/>
  <c r="E872" i="25"/>
  <c r="I872" i="25" s="1"/>
  <c r="F871" i="25"/>
  <c r="C871" i="25"/>
  <c r="C824" i="25" s="1"/>
  <c r="F870" i="25"/>
  <c r="F868" i="25" s="1"/>
  <c r="C870" i="25"/>
  <c r="G869" i="25"/>
  <c r="G822" i="25" s="1"/>
  <c r="F869" i="25"/>
  <c r="C869" i="25"/>
  <c r="E869" i="25" s="1"/>
  <c r="H868" i="25"/>
  <c r="D868" i="25"/>
  <c r="I867" i="25"/>
  <c r="H866" i="25"/>
  <c r="G866" i="25"/>
  <c r="F866" i="25"/>
  <c r="D866" i="25"/>
  <c r="D865" i="25" s="1"/>
  <c r="I864" i="25"/>
  <c r="E863" i="25"/>
  <c r="E862" i="25" s="1"/>
  <c r="H862" i="25"/>
  <c r="G862" i="25"/>
  <c r="F862" i="25"/>
  <c r="D862" i="25"/>
  <c r="C862" i="25"/>
  <c r="E860" i="25"/>
  <c r="I860" i="25" s="1"/>
  <c r="E859" i="25"/>
  <c r="I859" i="25" s="1"/>
  <c r="E858" i="25"/>
  <c r="I858" i="25" s="1"/>
  <c r="H857" i="25"/>
  <c r="G857" i="25"/>
  <c r="F857" i="25"/>
  <c r="D857" i="25"/>
  <c r="C857" i="25"/>
  <c r="E856" i="25"/>
  <c r="I856" i="25" s="1"/>
  <c r="E855" i="25"/>
  <c r="I855" i="25" s="1"/>
  <c r="E854" i="25"/>
  <c r="E853" i="25" s="1"/>
  <c r="H853" i="25"/>
  <c r="G853" i="25"/>
  <c r="F853" i="25"/>
  <c r="D853" i="25"/>
  <c r="C853" i="25"/>
  <c r="F852" i="25"/>
  <c r="E852" i="25"/>
  <c r="E851" i="25"/>
  <c r="I851" i="25" s="1"/>
  <c r="E850" i="25"/>
  <c r="H849" i="25"/>
  <c r="G849" i="25"/>
  <c r="F849" i="25"/>
  <c r="D849" i="25"/>
  <c r="C849" i="25"/>
  <c r="E847" i="25"/>
  <c r="I847" i="25" s="1"/>
  <c r="E846" i="25"/>
  <c r="I846" i="25" s="1"/>
  <c r="F845" i="25"/>
  <c r="E845" i="25"/>
  <c r="I845" i="25" s="1"/>
  <c r="I842" i="25"/>
  <c r="H841" i="25"/>
  <c r="G841" i="25"/>
  <c r="F841" i="25"/>
  <c r="D841" i="25"/>
  <c r="C841" i="25"/>
  <c r="I840" i="25"/>
  <c r="H839" i="25"/>
  <c r="G839" i="25"/>
  <c r="F839" i="25"/>
  <c r="D839" i="25"/>
  <c r="C839" i="25"/>
  <c r="H838" i="25"/>
  <c r="G838" i="25"/>
  <c r="F838" i="25"/>
  <c r="D838" i="25"/>
  <c r="C838" i="25"/>
  <c r="E838" i="25" s="1"/>
  <c r="H837" i="25"/>
  <c r="G837" i="25"/>
  <c r="F837" i="25"/>
  <c r="D837" i="25"/>
  <c r="C837" i="25"/>
  <c r="H836" i="25"/>
  <c r="G836" i="25"/>
  <c r="F836" i="25"/>
  <c r="D836" i="25"/>
  <c r="C836" i="25"/>
  <c r="I834" i="25"/>
  <c r="H832" i="25"/>
  <c r="G832" i="25"/>
  <c r="F832" i="25"/>
  <c r="D832" i="25"/>
  <c r="C832" i="25"/>
  <c r="H831" i="25"/>
  <c r="G831" i="25"/>
  <c r="F831" i="25"/>
  <c r="D831" i="25"/>
  <c r="C831" i="25"/>
  <c r="E831" i="25" s="1"/>
  <c r="H830" i="25"/>
  <c r="G830" i="25"/>
  <c r="F830" i="25"/>
  <c r="D830" i="25"/>
  <c r="C830" i="25"/>
  <c r="C828" i="25" s="1"/>
  <c r="H829" i="25"/>
  <c r="G829" i="25"/>
  <c r="F829" i="25"/>
  <c r="D829" i="25"/>
  <c r="C829" i="25"/>
  <c r="I827" i="25"/>
  <c r="H825" i="25"/>
  <c r="G825" i="25"/>
  <c r="F825" i="25"/>
  <c r="D825" i="25"/>
  <c r="C825" i="25"/>
  <c r="H824" i="25"/>
  <c r="G824" i="25"/>
  <c r="F824" i="25"/>
  <c r="D824" i="25"/>
  <c r="H823" i="25"/>
  <c r="G823" i="25"/>
  <c r="F823" i="25"/>
  <c r="D823" i="25"/>
  <c r="H822" i="25"/>
  <c r="F822" i="25"/>
  <c r="D822" i="25"/>
  <c r="I820" i="25"/>
  <c r="I817" i="25"/>
  <c r="H816" i="25"/>
  <c r="H815" i="25" s="1"/>
  <c r="G816" i="25"/>
  <c r="G815" i="25" s="1"/>
  <c r="F816" i="25"/>
  <c r="F815" i="25" s="1"/>
  <c r="D816" i="25"/>
  <c r="D815" i="25" s="1"/>
  <c r="C816" i="25"/>
  <c r="C815" i="25" s="1"/>
  <c r="I812" i="25"/>
  <c r="I810" i="25"/>
  <c r="E809" i="25"/>
  <c r="I809" i="25" s="1"/>
  <c r="I808" i="25"/>
  <c r="E807" i="25"/>
  <c r="I807" i="25" s="1"/>
  <c r="F806" i="25"/>
  <c r="C806" i="25"/>
  <c r="E806" i="25" s="1"/>
  <c r="I806" i="25" s="1"/>
  <c r="F805" i="25"/>
  <c r="C805" i="25"/>
  <c r="E805" i="25" s="1"/>
  <c r="F804" i="25"/>
  <c r="F708" i="25" s="1"/>
  <c r="C804" i="25"/>
  <c r="E804" i="25" s="1"/>
  <c r="I804" i="25" s="1"/>
  <c r="H803" i="25"/>
  <c r="G803" i="25"/>
  <c r="D803" i="25"/>
  <c r="C803" i="25"/>
  <c r="I802" i="25"/>
  <c r="H801" i="25"/>
  <c r="G801" i="25"/>
  <c r="D801" i="25"/>
  <c r="C801" i="25"/>
  <c r="E800" i="25"/>
  <c r="I800" i="25" s="1"/>
  <c r="E799" i="25"/>
  <c r="E798" i="25"/>
  <c r="I798" i="25" s="1"/>
  <c r="E797" i="25"/>
  <c r="I797" i="25" s="1"/>
  <c r="H796" i="25"/>
  <c r="G796" i="25"/>
  <c r="F796" i="25"/>
  <c r="D796" i="25"/>
  <c r="C796" i="25"/>
  <c r="I795" i="25"/>
  <c r="H794" i="25"/>
  <c r="G794" i="25"/>
  <c r="F794" i="25"/>
  <c r="D794" i="25"/>
  <c r="C794" i="25"/>
  <c r="E793" i="25"/>
  <c r="I793" i="25" s="1"/>
  <c r="E792" i="25"/>
  <c r="E791" i="25"/>
  <c r="I791" i="25" s="1"/>
  <c r="E790" i="25"/>
  <c r="I790" i="25" s="1"/>
  <c r="H789" i="25"/>
  <c r="G789" i="25"/>
  <c r="F789" i="25"/>
  <c r="D789" i="25"/>
  <c r="C789" i="25"/>
  <c r="I788" i="25"/>
  <c r="H787" i="25"/>
  <c r="H786" i="25" s="1"/>
  <c r="G787" i="25"/>
  <c r="G786" i="25" s="1"/>
  <c r="F787" i="25"/>
  <c r="D787" i="25"/>
  <c r="C787" i="25"/>
  <c r="I785" i="25"/>
  <c r="E784" i="25"/>
  <c r="E783" i="25" s="1"/>
  <c r="H783" i="25"/>
  <c r="G783" i="25"/>
  <c r="F783" i="25"/>
  <c r="D783" i="25"/>
  <c r="C783" i="25"/>
  <c r="F781" i="25"/>
  <c r="E781" i="25"/>
  <c r="I781" i="25" s="1"/>
  <c r="F780" i="25"/>
  <c r="F778" i="25" s="1"/>
  <c r="E780" i="25"/>
  <c r="E779" i="25"/>
  <c r="H778" i="25"/>
  <c r="G778" i="25"/>
  <c r="D778" i="25"/>
  <c r="C778" i="25"/>
  <c r="E777" i="25"/>
  <c r="I777" i="25" s="1"/>
  <c r="E776" i="25"/>
  <c r="I776" i="25" s="1"/>
  <c r="E775" i="25"/>
  <c r="I775" i="25" s="1"/>
  <c r="H774" i="25"/>
  <c r="G774" i="25"/>
  <c r="F774" i="25"/>
  <c r="D774" i="25"/>
  <c r="C774" i="25"/>
  <c r="E773" i="25"/>
  <c r="I773" i="25" s="1"/>
  <c r="E772" i="25"/>
  <c r="I772" i="25" s="1"/>
  <c r="E771" i="25"/>
  <c r="H770" i="25"/>
  <c r="G770" i="25"/>
  <c r="F770" i="25"/>
  <c r="D770" i="25"/>
  <c r="C770" i="25"/>
  <c r="E768" i="25"/>
  <c r="I768" i="25" s="1"/>
  <c r="E767" i="25"/>
  <c r="I767" i="25" s="1"/>
  <c r="F766" i="25"/>
  <c r="E766" i="25"/>
  <c r="I766" i="25" s="1"/>
  <c r="I763" i="25"/>
  <c r="I761" i="25"/>
  <c r="E760" i="25"/>
  <c r="I760" i="25" s="1"/>
  <c r="I759" i="25"/>
  <c r="E758" i="25"/>
  <c r="I758" i="25" s="1"/>
  <c r="E757" i="25"/>
  <c r="E756" i="25"/>
  <c r="I756" i="25" s="1"/>
  <c r="E755" i="25"/>
  <c r="H754" i="25"/>
  <c r="G754" i="25"/>
  <c r="F754" i="25"/>
  <c r="D754" i="25"/>
  <c r="C754" i="25"/>
  <c r="I753" i="25"/>
  <c r="H752" i="25"/>
  <c r="G752" i="25"/>
  <c r="F752" i="25"/>
  <c r="D752" i="25"/>
  <c r="C752" i="25"/>
  <c r="E751" i="25"/>
  <c r="I751" i="25" s="1"/>
  <c r="E750" i="25"/>
  <c r="E749" i="25"/>
  <c r="E748" i="25"/>
  <c r="H747" i="25"/>
  <c r="G747" i="25"/>
  <c r="F747" i="25"/>
  <c r="D747" i="25"/>
  <c r="C747" i="25"/>
  <c r="I746" i="25"/>
  <c r="H745" i="25"/>
  <c r="G745" i="25"/>
  <c r="F745" i="25"/>
  <c r="D745" i="25"/>
  <c r="C745" i="25"/>
  <c r="E744" i="25"/>
  <c r="I744" i="25" s="1"/>
  <c r="G743" i="25"/>
  <c r="F743" i="25"/>
  <c r="F696" i="25" s="1"/>
  <c r="E743" i="25"/>
  <c r="C743" i="25"/>
  <c r="G742" i="25"/>
  <c r="F742" i="25"/>
  <c r="C742" i="25"/>
  <c r="C738" i="25" s="1"/>
  <c r="C741" i="25"/>
  <c r="E741" i="25" s="1"/>
  <c r="H740" i="25"/>
  <c r="G740" i="25"/>
  <c r="F740" i="25"/>
  <c r="D740" i="25"/>
  <c r="C740" i="25"/>
  <c r="I739" i="25"/>
  <c r="H738" i="25"/>
  <c r="D738" i="25"/>
  <c r="I736" i="25"/>
  <c r="E735" i="25"/>
  <c r="I735" i="25" s="1"/>
  <c r="H734" i="25"/>
  <c r="G734" i="25"/>
  <c r="F734" i="25"/>
  <c r="D734" i="25"/>
  <c r="C734" i="25"/>
  <c r="E732" i="25"/>
  <c r="I732" i="25" s="1"/>
  <c r="E731" i="25"/>
  <c r="I731" i="25" s="1"/>
  <c r="E730" i="25"/>
  <c r="H729" i="25"/>
  <c r="G729" i="25"/>
  <c r="F729" i="25"/>
  <c r="D729" i="25"/>
  <c r="C729" i="25"/>
  <c r="E728" i="25"/>
  <c r="I728" i="25" s="1"/>
  <c r="E727" i="25"/>
  <c r="I727" i="25" s="1"/>
  <c r="E726" i="25"/>
  <c r="H725" i="25"/>
  <c r="G725" i="25"/>
  <c r="F725" i="25"/>
  <c r="D725" i="25"/>
  <c r="C725" i="25"/>
  <c r="E724" i="25"/>
  <c r="E723" i="25"/>
  <c r="I723" i="25" s="1"/>
  <c r="G722" i="25"/>
  <c r="G721" i="25" s="1"/>
  <c r="F722" i="25"/>
  <c r="E722" i="25"/>
  <c r="H721" i="25"/>
  <c r="F721" i="25"/>
  <c r="D721" i="25"/>
  <c r="C721" i="25"/>
  <c r="G719" i="25"/>
  <c r="F719" i="25"/>
  <c r="E719" i="25"/>
  <c r="I719" i="25" s="1"/>
  <c r="E718" i="25"/>
  <c r="I718" i="25" s="1"/>
  <c r="G717" i="25"/>
  <c r="F717" i="25"/>
  <c r="F15" i="25" s="1"/>
  <c r="E717" i="25"/>
  <c r="I717" i="25" s="1"/>
  <c r="I714" i="25"/>
  <c r="H713" i="25"/>
  <c r="G713" i="25"/>
  <c r="F713" i="25"/>
  <c r="D713" i="25"/>
  <c r="C713" i="25"/>
  <c r="I712" i="25"/>
  <c r="H711" i="25"/>
  <c r="G711" i="25"/>
  <c r="F711" i="25"/>
  <c r="D711" i="25"/>
  <c r="C711" i="25"/>
  <c r="E711" i="25" s="1"/>
  <c r="H710" i="25"/>
  <c r="G710" i="25"/>
  <c r="F710" i="25"/>
  <c r="D710" i="25"/>
  <c r="C710" i="25"/>
  <c r="H709" i="25"/>
  <c r="G709" i="25"/>
  <c r="F709" i="25"/>
  <c r="D709" i="25"/>
  <c r="C709" i="25"/>
  <c r="H708" i="25"/>
  <c r="G708" i="25"/>
  <c r="D708" i="25"/>
  <c r="C708" i="25"/>
  <c r="I706" i="25"/>
  <c r="H704" i="25"/>
  <c r="G704" i="25"/>
  <c r="F704" i="25"/>
  <c r="D704" i="25"/>
  <c r="C704" i="25"/>
  <c r="H703" i="25"/>
  <c r="G703" i="25"/>
  <c r="F703" i="25"/>
  <c r="D703" i="25"/>
  <c r="C703" i="25"/>
  <c r="H702" i="25"/>
  <c r="G702" i="25"/>
  <c r="F702" i="25"/>
  <c r="D702" i="25"/>
  <c r="C702" i="25"/>
  <c r="H701" i="25"/>
  <c r="G701" i="25"/>
  <c r="F701" i="25"/>
  <c r="D701" i="25"/>
  <c r="C701" i="25"/>
  <c r="I699" i="25"/>
  <c r="H697" i="25"/>
  <c r="G697" i="25"/>
  <c r="F697" i="25"/>
  <c r="D697" i="25"/>
  <c r="C697" i="25"/>
  <c r="H696" i="25"/>
  <c r="D696" i="25"/>
  <c r="C696" i="25"/>
  <c r="H695" i="25"/>
  <c r="G695" i="25"/>
  <c r="F695" i="25"/>
  <c r="D695" i="25"/>
  <c r="C695" i="25"/>
  <c r="E695" i="25" s="1"/>
  <c r="H694" i="25"/>
  <c r="G694" i="25"/>
  <c r="M694" i="25" s="1"/>
  <c r="F694" i="25"/>
  <c r="D694" i="25"/>
  <c r="C694" i="25"/>
  <c r="I692" i="25"/>
  <c r="I689" i="25"/>
  <c r="H688" i="25"/>
  <c r="H687" i="25" s="1"/>
  <c r="G688" i="25"/>
  <c r="G687" i="25" s="1"/>
  <c r="F688" i="25"/>
  <c r="D688" i="25"/>
  <c r="D687" i="25" s="1"/>
  <c r="C688" i="25"/>
  <c r="C687" i="25" s="1"/>
  <c r="F687" i="25"/>
  <c r="I684" i="25"/>
  <c r="I682" i="25"/>
  <c r="E681" i="25"/>
  <c r="I681" i="25" s="1"/>
  <c r="I680" i="25"/>
  <c r="E679" i="25"/>
  <c r="I679" i="25" s="1"/>
  <c r="E678" i="25"/>
  <c r="I678" i="25" s="1"/>
  <c r="E677" i="25"/>
  <c r="E676" i="25"/>
  <c r="I676" i="25" s="1"/>
  <c r="H675" i="25"/>
  <c r="G675" i="25"/>
  <c r="F675" i="25"/>
  <c r="D675" i="25"/>
  <c r="C675" i="25"/>
  <c r="I674" i="25"/>
  <c r="H673" i="25"/>
  <c r="G673" i="25"/>
  <c r="F673" i="25"/>
  <c r="D673" i="25"/>
  <c r="C673" i="25"/>
  <c r="E672" i="25"/>
  <c r="I672" i="25" s="1"/>
  <c r="E671" i="25"/>
  <c r="E670" i="25"/>
  <c r="I670" i="25" s="1"/>
  <c r="E669" i="25"/>
  <c r="I669" i="25" s="1"/>
  <c r="H668" i="25"/>
  <c r="G668" i="25"/>
  <c r="F668" i="25"/>
  <c r="D668" i="25"/>
  <c r="C668" i="25"/>
  <c r="I667" i="25"/>
  <c r="H666" i="25"/>
  <c r="G666" i="25"/>
  <c r="F666" i="25"/>
  <c r="D666" i="25"/>
  <c r="C666" i="25"/>
  <c r="E665" i="25"/>
  <c r="I665" i="25" s="1"/>
  <c r="E664" i="25"/>
  <c r="E663" i="25"/>
  <c r="I663" i="25" s="1"/>
  <c r="E662" i="25"/>
  <c r="I662" i="25" s="1"/>
  <c r="H661" i="25"/>
  <c r="G661" i="25"/>
  <c r="F661" i="25"/>
  <c r="D661" i="25"/>
  <c r="C661" i="25"/>
  <c r="I660" i="25"/>
  <c r="H659" i="25"/>
  <c r="G659" i="25"/>
  <c r="F659" i="25"/>
  <c r="D659" i="25"/>
  <c r="C659" i="25"/>
  <c r="I657" i="25"/>
  <c r="E656" i="25"/>
  <c r="H655" i="25"/>
  <c r="G655" i="25"/>
  <c r="F655" i="25"/>
  <c r="D655" i="25"/>
  <c r="C655" i="25"/>
  <c r="E653" i="25"/>
  <c r="I653" i="25" s="1"/>
  <c r="E652" i="25"/>
  <c r="I652" i="25" s="1"/>
  <c r="E651" i="25"/>
  <c r="I651" i="25" s="1"/>
  <c r="I650" i="25"/>
  <c r="E649" i="25"/>
  <c r="I649" i="25" s="1"/>
  <c r="E648" i="25"/>
  <c r="I648" i="25" s="1"/>
  <c r="K647" i="25"/>
  <c r="E647" i="25"/>
  <c r="H646" i="25"/>
  <c r="G646" i="25"/>
  <c r="F646" i="25"/>
  <c r="F641" i="25" s="1"/>
  <c r="F637" i="25" s="1"/>
  <c r="F636" i="25" s="1"/>
  <c r="D646" i="25"/>
  <c r="C646" i="25"/>
  <c r="E645" i="25"/>
  <c r="I645" i="25" s="1"/>
  <c r="E644" i="25"/>
  <c r="I644" i="25" s="1"/>
  <c r="E643" i="25"/>
  <c r="I643" i="25" s="1"/>
  <c r="H642" i="25"/>
  <c r="G642" i="25"/>
  <c r="F642" i="25"/>
  <c r="D642" i="25"/>
  <c r="C642" i="25"/>
  <c r="K640" i="25"/>
  <c r="E640" i="25"/>
  <c r="I640" i="25" s="1"/>
  <c r="E639" i="25"/>
  <c r="E638" i="25"/>
  <c r="I638" i="25" s="1"/>
  <c r="I635" i="25"/>
  <c r="I633" i="25"/>
  <c r="E632" i="25"/>
  <c r="I632" i="25" s="1"/>
  <c r="I631" i="25"/>
  <c r="E630" i="25"/>
  <c r="E629" i="25"/>
  <c r="I629" i="25" s="1"/>
  <c r="E628" i="25"/>
  <c r="I628" i="25" s="1"/>
  <c r="E627" i="25"/>
  <c r="H626" i="25"/>
  <c r="G626" i="25"/>
  <c r="F626" i="25"/>
  <c r="D626" i="25"/>
  <c r="C626" i="25"/>
  <c r="I625" i="25"/>
  <c r="H624" i="25"/>
  <c r="G624" i="25"/>
  <c r="F624" i="25"/>
  <c r="D624" i="25"/>
  <c r="C624" i="25"/>
  <c r="E623" i="25"/>
  <c r="I623" i="25" s="1"/>
  <c r="E622" i="25"/>
  <c r="E621" i="25"/>
  <c r="E620" i="25"/>
  <c r="I620" i="25" s="1"/>
  <c r="H619" i="25"/>
  <c r="G619" i="25"/>
  <c r="F619" i="25"/>
  <c r="D619" i="25"/>
  <c r="C619" i="25"/>
  <c r="I618" i="25"/>
  <c r="H617" i="25"/>
  <c r="G617" i="25"/>
  <c r="F617" i="25"/>
  <c r="D617" i="25"/>
  <c r="C617" i="25"/>
  <c r="E616" i="25"/>
  <c r="I616" i="25" s="1"/>
  <c r="E615" i="25"/>
  <c r="I615" i="25" s="1"/>
  <c r="E614" i="25"/>
  <c r="E613" i="25"/>
  <c r="I613" i="25" s="1"/>
  <c r="H612" i="25"/>
  <c r="G612" i="25"/>
  <c r="F612" i="25"/>
  <c r="D612" i="25"/>
  <c r="C612" i="25"/>
  <c r="I611" i="25"/>
  <c r="H610" i="25"/>
  <c r="G610" i="25"/>
  <c r="F610" i="25"/>
  <c r="D610" i="25"/>
  <c r="C610" i="25"/>
  <c r="D609" i="25"/>
  <c r="C609" i="25"/>
  <c r="I608" i="25"/>
  <c r="E607" i="25"/>
  <c r="E606" i="25" s="1"/>
  <c r="H606" i="25"/>
  <c r="G606" i="25"/>
  <c r="F606" i="25"/>
  <c r="D606" i="25"/>
  <c r="C606" i="25"/>
  <c r="E604" i="25"/>
  <c r="I604" i="25" s="1"/>
  <c r="E603" i="25"/>
  <c r="I603" i="25" s="1"/>
  <c r="E602" i="25"/>
  <c r="I602" i="25" s="1"/>
  <c r="I601" i="25"/>
  <c r="E600" i="25"/>
  <c r="I600" i="25" s="1"/>
  <c r="E599" i="25"/>
  <c r="I599" i="25" s="1"/>
  <c r="K598" i="25"/>
  <c r="E598" i="25"/>
  <c r="H597" i="25"/>
  <c r="G597" i="25"/>
  <c r="F597" i="25"/>
  <c r="D597" i="25"/>
  <c r="C597" i="25"/>
  <c r="E596" i="25"/>
  <c r="I596" i="25" s="1"/>
  <c r="E595" i="25"/>
  <c r="I595" i="25" s="1"/>
  <c r="E594" i="25"/>
  <c r="H593" i="25"/>
  <c r="G593" i="25"/>
  <c r="F593" i="25"/>
  <c r="D593" i="25"/>
  <c r="C593" i="25"/>
  <c r="K591" i="25"/>
  <c r="E591" i="25"/>
  <c r="I591" i="25" s="1"/>
  <c r="E590" i="25"/>
  <c r="E589" i="25"/>
  <c r="I589" i="25" s="1"/>
  <c r="I585" i="25"/>
  <c r="E584" i="25"/>
  <c r="I584" i="25" s="1"/>
  <c r="I583" i="25"/>
  <c r="E582" i="25"/>
  <c r="I582" i="25" s="1"/>
  <c r="E581" i="25"/>
  <c r="E580" i="25"/>
  <c r="I580" i="25" s="1"/>
  <c r="E579" i="25"/>
  <c r="I579" i="25" s="1"/>
  <c r="H578" i="25"/>
  <c r="G578" i="25"/>
  <c r="F578" i="25"/>
  <c r="D578" i="25"/>
  <c r="C578" i="25"/>
  <c r="I577" i="25"/>
  <c r="H576" i="25"/>
  <c r="H561" i="25" s="1"/>
  <c r="G576" i="25"/>
  <c r="F576" i="25"/>
  <c r="D576" i="25"/>
  <c r="C576" i="25"/>
  <c r="E575" i="25"/>
  <c r="I575" i="25" s="1"/>
  <c r="E574" i="25"/>
  <c r="E573" i="25"/>
  <c r="I573" i="25" s="1"/>
  <c r="E572" i="25"/>
  <c r="I572" i="25" s="1"/>
  <c r="H571" i="25"/>
  <c r="G571" i="25"/>
  <c r="F571" i="25"/>
  <c r="D571" i="25"/>
  <c r="C571" i="25"/>
  <c r="I570" i="25"/>
  <c r="H569" i="25"/>
  <c r="G569" i="25"/>
  <c r="F569" i="25"/>
  <c r="D569" i="25"/>
  <c r="C569" i="25"/>
  <c r="E568" i="25"/>
  <c r="I568" i="25" s="1"/>
  <c r="E567" i="25"/>
  <c r="E566" i="25"/>
  <c r="I566" i="25" s="1"/>
  <c r="E565" i="25"/>
  <c r="I565" i="25" s="1"/>
  <c r="H564" i="25"/>
  <c r="G564" i="25"/>
  <c r="F564" i="25"/>
  <c r="D564" i="25"/>
  <c r="C564" i="25"/>
  <c r="I563" i="25"/>
  <c r="H562" i="25"/>
  <c r="G562" i="25"/>
  <c r="G561" i="25" s="1"/>
  <c r="F562" i="25"/>
  <c r="F561" i="25" s="1"/>
  <c r="D562" i="25"/>
  <c r="C562" i="25"/>
  <c r="I560" i="25"/>
  <c r="E559" i="25"/>
  <c r="E558" i="25" s="1"/>
  <c r="H558" i="25"/>
  <c r="G558" i="25"/>
  <c r="F558" i="25"/>
  <c r="D558" i="25"/>
  <c r="C558" i="25"/>
  <c r="E556" i="25"/>
  <c r="I556" i="25" s="1"/>
  <c r="E555" i="25"/>
  <c r="I555" i="25" s="1"/>
  <c r="E554" i="25"/>
  <c r="I554" i="25" s="1"/>
  <c r="I553" i="25"/>
  <c r="E552" i="25"/>
  <c r="I552" i="25" s="1"/>
  <c r="E551" i="25"/>
  <c r="I551" i="25" s="1"/>
  <c r="K550" i="25"/>
  <c r="E550" i="25"/>
  <c r="H549" i="25"/>
  <c r="G549" i="25"/>
  <c r="F549" i="25"/>
  <c r="D549" i="25"/>
  <c r="C549" i="25"/>
  <c r="E548" i="25"/>
  <c r="I548" i="25" s="1"/>
  <c r="E547" i="25"/>
  <c r="I547" i="25" s="1"/>
  <c r="E546" i="25"/>
  <c r="H545" i="25"/>
  <c r="G545" i="25"/>
  <c r="F545" i="25"/>
  <c r="D545" i="25"/>
  <c r="C545" i="25"/>
  <c r="K543" i="25"/>
  <c r="C543" i="25"/>
  <c r="E543" i="25" s="1"/>
  <c r="I543" i="25" s="1"/>
  <c r="E542" i="25"/>
  <c r="I542" i="25" s="1"/>
  <c r="E541" i="25"/>
  <c r="I541" i="25" s="1"/>
  <c r="I538" i="25"/>
  <c r="I536" i="25"/>
  <c r="E535" i="25"/>
  <c r="I535" i="25" s="1"/>
  <c r="I534" i="25"/>
  <c r="E533" i="25"/>
  <c r="I533" i="25" s="1"/>
  <c r="E532" i="25"/>
  <c r="E531" i="25"/>
  <c r="I531" i="25" s="1"/>
  <c r="E530" i="25"/>
  <c r="I530" i="25" s="1"/>
  <c r="H529" i="25"/>
  <c r="G529" i="25"/>
  <c r="F529" i="25"/>
  <c r="D529" i="25"/>
  <c r="C529" i="25"/>
  <c r="I528" i="25"/>
  <c r="H527" i="25"/>
  <c r="G527" i="25"/>
  <c r="F527" i="25"/>
  <c r="D527" i="25"/>
  <c r="C527" i="25"/>
  <c r="E526" i="25"/>
  <c r="I526" i="25" s="1"/>
  <c r="E525" i="25"/>
  <c r="I525" i="25" s="1"/>
  <c r="E524" i="25"/>
  <c r="I524" i="25" s="1"/>
  <c r="E523" i="25"/>
  <c r="H522" i="25"/>
  <c r="G522" i="25"/>
  <c r="F522" i="25"/>
  <c r="D522" i="25"/>
  <c r="C522" i="25"/>
  <c r="I521" i="25"/>
  <c r="H520" i="25"/>
  <c r="G520" i="25"/>
  <c r="F520" i="25"/>
  <c r="D520" i="25"/>
  <c r="C520" i="25"/>
  <c r="E519" i="25"/>
  <c r="I519" i="25" s="1"/>
  <c r="E518" i="25"/>
  <c r="E517" i="25"/>
  <c r="I517" i="25" s="1"/>
  <c r="E516" i="25"/>
  <c r="H515" i="25"/>
  <c r="G515" i="25"/>
  <c r="F515" i="25"/>
  <c r="D515" i="25"/>
  <c r="C515" i="25"/>
  <c r="I514" i="25"/>
  <c r="H513" i="25"/>
  <c r="G513" i="25"/>
  <c r="F513" i="25"/>
  <c r="D513" i="25"/>
  <c r="C513" i="25"/>
  <c r="I511" i="25"/>
  <c r="E510" i="25"/>
  <c r="E509" i="25" s="1"/>
  <c r="H509" i="25"/>
  <c r="G509" i="25"/>
  <c r="F509" i="25"/>
  <c r="D509" i="25"/>
  <c r="C509" i="25"/>
  <c r="E507" i="25"/>
  <c r="I507" i="25" s="1"/>
  <c r="E506" i="25"/>
  <c r="I506" i="25" s="1"/>
  <c r="E505" i="25"/>
  <c r="I505" i="25" s="1"/>
  <c r="I504" i="25"/>
  <c r="E503" i="25"/>
  <c r="I503" i="25" s="1"/>
  <c r="E502" i="25"/>
  <c r="I502" i="25" s="1"/>
  <c r="K501" i="25"/>
  <c r="E501" i="25"/>
  <c r="H500" i="25"/>
  <c r="G500" i="25"/>
  <c r="F500" i="25"/>
  <c r="D500" i="25"/>
  <c r="C500" i="25"/>
  <c r="E499" i="25"/>
  <c r="E498" i="25"/>
  <c r="I498" i="25" s="1"/>
  <c r="K497" i="25"/>
  <c r="E497" i="25"/>
  <c r="I497" i="25" s="1"/>
  <c r="H496" i="25"/>
  <c r="G496" i="25"/>
  <c r="F496" i="25"/>
  <c r="D496" i="25"/>
  <c r="C496" i="25"/>
  <c r="K494" i="25"/>
  <c r="E494" i="25"/>
  <c r="I494" i="25" s="1"/>
  <c r="E493" i="25"/>
  <c r="I493" i="25" s="1"/>
  <c r="E492" i="25"/>
  <c r="I492" i="25" s="1"/>
  <c r="I489" i="25"/>
  <c r="H488" i="25"/>
  <c r="G488" i="25"/>
  <c r="F488" i="25"/>
  <c r="D488" i="25"/>
  <c r="C488" i="25"/>
  <c r="E488" i="25" s="1"/>
  <c r="I487" i="25"/>
  <c r="H486" i="25"/>
  <c r="G486" i="25"/>
  <c r="F486" i="25"/>
  <c r="D486" i="25"/>
  <c r="C486" i="25"/>
  <c r="E486" i="25" s="1"/>
  <c r="I486" i="25" s="1"/>
  <c r="H485" i="25"/>
  <c r="G485" i="25"/>
  <c r="F485" i="25"/>
  <c r="D485" i="25"/>
  <c r="C485" i="25"/>
  <c r="H484" i="25"/>
  <c r="G484" i="25"/>
  <c r="F484" i="25"/>
  <c r="D484" i="25"/>
  <c r="C484" i="25"/>
  <c r="H483" i="25"/>
  <c r="G483" i="25"/>
  <c r="F483" i="25"/>
  <c r="D483" i="25"/>
  <c r="C483" i="25"/>
  <c r="I481" i="25"/>
  <c r="H479" i="25"/>
  <c r="G479" i="25"/>
  <c r="F479" i="25"/>
  <c r="D479" i="25"/>
  <c r="C479" i="25"/>
  <c r="H478" i="25"/>
  <c r="G478" i="25"/>
  <c r="F478" i="25"/>
  <c r="D478" i="25"/>
  <c r="C478" i="25"/>
  <c r="H477" i="25"/>
  <c r="G477" i="25"/>
  <c r="F477" i="25"/>
  <c r="D477" i="25"/>
  <c r="C477" i="25"/>
  <c r="H476" i="25"/>
  <c r="G476" i="25"/>
  <c r="F476" i="25"/>
  <c r="D476" i="25"/>
  <c r="C476" i="25"/>
  <c r="I474" i="25"/>
  <c r="H472" i="25"/>
  <c r="G472" i="25"/>
  <c r="F472" i="25"/>
  <c r="D472" i="25"/>
  <c r="C472" i="25"/>
  <c r="E472" i="25" s="1"/>
  <c r="H471" i="25"/>
  <c r="G471" i="25"/>
  <c r="F471" i="25"/>
  <c r="D471" i="25"/>
  <c r="C471" i="25"/>
  <c r="E471" i="25" s="1"/>
  <c r="H470" i="25"/>
  <c r="G470" i="25"/>
  <c r="F470" i="25"/>
  <c r="D470" i="25"/>
  <c r="C470" i="25"/>
  <c r="H469" i="25"/>
  <c r="G469" i="25"/>
  <c r="F469" i="25"/>
  <c r="D469" i="25"/>
  <c r="C469" i="25"/>
  <c r="I467" i="25"/>
  <c r="I464" i="25"/>
  <c r="H463" i="25"/>
  <c r="H462" i="25" s="1"/>
  <c r="G463" i="25"/>
  <c r="G462" i="25" s="1"/>
  <c r="F463" i="25"/>
  <c r="F462" i="25" s="1"/>
  <c r="D463" i="25"/>
  <c r="D462" i="25" s="1"/>
  <c r="C463" i="25"/>
  <c r="C462" i="25" s="1"/>
  <c r="I459" i="25"/>
  <c r="I457" i="25"/>
  <c r="E456" i="25"/>
  <c r="I456" i="25" s="1"/>
  <c r="I455" i="25"/>
  <c r="E454" i="25"/>
  <c r="I454" i="25" s="1"/>
  <c r="E453" i="25"/>
  <c r="I453" i="25" s="1"/>
  <c r="E452" i="25"/>
  <c r="E451" i="25"/>
  <c r="E404" i="25" s="1"/>
  <c r="H450" i="25"/>
  <c r="G450" i="25"/>
  <c r="F450" i="25"/>
  <c r="D450" i="25"/>
  <c r="C450" i="25"/>
  <c r="I449" i="25"/>
  <c r="H448" i="25"/>
  <c r="G448" i="25"/>
  <c r="F448" i="25"/>
  <c r="D448" i="25"/>
  <c r="C448" i="25"/>
  <c r="E447" i="25"/>
  <c r="I447" i="25" s="1"/>
  <c r="E446" i="25"/>
  <c r="I446" i="25" s="1"/>
  <c r="E445" i="25"/>
  <c r="E444" i="25"/>
  <c r="I444" i="25" s="1"/>
  <c r="H443" i="25"/>
  <c r="G443" i="25"/>
  <c r="F443" i="25"/>
  <c r="D443" i="25"/>
  <c r="C443" i="25"/>
  <c r="I442" i="25"/>
  <c r="H441" i="25"/>
  <c r="G441" i="25"/>
  <c r="F441" i="25"/>
  <c r="D441" i="25"/>
  <c r="C441" i="25"/>
  <c r="E440" i="25"/>
  <c r="I440" i="25" s="1"/>
  <c r="G439" i="25"/>
  <c r="F439" i="25"/>
  <c r="C439" i="25"/>
  <c r="C392" i="25" s="1"/>
  <c r="G438" i="25"/>
  <c r="G436" i="25" s="1"/>
  <c r="F438" i="25"/>
  <c r="C438" i="25"/>
  <c r="F437" i="25"/>
  <c r="F390" i="25" s="1"/>
  <c r="C437" i="25"/>
  <c r="E437" i="25" s="1"/>
  <c r="E390" i="25" s="1"/>
  <c r="H436" i="25"/>
  <c r="D436" i="25"/>
  <c r="I435" i="25"/>
  <c r="H434" i="25"/>
  <c r="D434" i="25"/>
  <c r="D433" i="25" s="1"/>
  <c r="D429" i="25" s="1"/>
  <c r="C434" i="25"/>
  <c r="I432" i="25"/>
  <c r="E431" i="25"/>
  <c r="I431" i="25" s="1"/>
  <c r="H430" i="25"/>
  <c r="G430" i="25"/>
  <c r="F430" i="25"/>
  <c r="D430" i="25"/>
  <c r="C430" i="25"/>
  <c r="E428" i="25"/>
  <c r="I428" i="25" s="1"/>
  <c r="E427" i="25"/>
  <c r="I427" i="25" s="1"/>
  <c r="E426" i="25"/>
  <c r="H425" i="25"/>
  <c r="G425" i="25"/>
  <c r="F425" i="25"/>
  <c r="D425" i="25"/>
  <c r="C425" i="25"/>
  <c r="E424" i="25"/>
  <c r="I424" i="25" s="1"/>
  <c r="E423" i="25"/>
  <c r="I423" i="25" s="1"/>
  <c r="E422" i="25"/>
  <c r="H421" i="25"/>
  <c r="G421" i="25"/>
  <c r="F421" i="25"/>
  <c r="D421" i="25"/>
  <c r="C421" i="25"/>
  <c r="E420" i="25"/>
  <c r="I420" i="25" s="1"/>
  <c r="E419" i="25"/>
  <c r="I419" i="25" s="1"/>
  <c r="G418" i="25"/>
  <c r="F418" i="25"/>
  <c r="F417" i="25" s="1"/>
  <c r="C418" i="25"/>
  <c r="C417" i="25" s="1"/>
  <c r="H417" i="25"/>
  <c r="G417" i="25"/>
  <c r="D417" i="25"/>
  <c r="G415" i="25"/>
  <c r="F415" i="25"/>
  <c r="E415" i="25"/>
  <c r="I415" i="25" s="1"/>
  <c r="C415" i="25"/>
  <c r="E414" i="25"/>
  <c r="G413" i="25"/>
  <c r="F413" i="25"/>
  <c r="E413" i="25"/>
  <c r="I413" i="25" s="1"/>
  <c r="I410" i="25"/>
  <c r="H409" i="25"/>
  <c r="G409" i="25"/>
  <c r="F409" i="25"/>
  <c r="D409" i="25"/>
  <c r="C409" i="25"/>
  <c r="I408" i="25"/>
  <c r="H407" i="25"/>
  <c r="G407" i="25"/>
  <c r="F407" i="25"/>
  <c r="D407" i="25"/>
  <c r="C407" i="25"/>
  <c r="H406" i="25"/>
  <c r="G406" i="25"/>
  <c r="F406" i="25"/>
  <c r="D406" i="25"/>
  <c r="C406" i="25"/>
  <c r="E406" i="25" s="1"/>
  <c r="H405" i="25"/>
  <c r="G405" i="25"/>
  <c r="F405" i="25"/>
  <c r="D405" i="25"/>
  <c r="C405" i="25"/>
  <c r="E405" i="25" s="1"/>
  <c r="H404" i="25"/>
  <c r="G404" i="25"/>
  <c r="F404" i="25"/>
  <c r="D404" i="25"/>
  <c r="C404" i="25"/>
  <c r="I402" i="25"/>
  <c r="H400" i="25"/>
  <c r="G400" i="25"/>
  <c r="F400" i="25"/>
  <c r="D400" i="25"/>
  <c r="C400" i="25"/>
  <c r="E400" i="25" s="1"/>
  <c r="H399" i="25"/>
  <c r="G399" i="25"/>
  <c r="F399" i="25"/>
  <c r="D399" i="25"/>
  <c r="C399" i="25"/>
  <c r="H398" i="25"/>
  <c r="H394" i="25" s="1"/>
  <c r="G398" i="25"/>
  <c r="F398" i="25"/>
  <c r="D398" i="25"/>
  <c r="C398" i="25"/>
  <c r="H397" i="25"/>
  <c r="G397" i="25"/>
  <c r="F397" i="25"/>
  <c r="D397" i="25"/>
  <c r="C397" i="25"/>
  <c r="I395" i="25"/>
  <c r="H393" i="25"/>
  <c r="G393" i="25"/>
  <c r="F393" i="25"/>
  <c r="D393" i="25"/>
  <c r="C393" i="25"/>
  <c r="E393" i="25" s="1"/>
  <c r="H392" i="25"/>
  <c r="G392" i="25"/>
  <c r="F392" i="25"/>
  <c r="D392" i="25"/>
  <c r="H391" i="25"/>
  <c r="G391" i="25"/>
  <c r="D391" i="25"/>
  <c r="H390" i="25"/>
  <c r="G390" i="25"/>
  <c r="D390" i="25"/>
  <c r="C390" i="25"/>
  <c r="I388" i="25"/>
  <c r="I385" i="25"/>
  <c r="H384" i="25"/>
  <c r="H383" i="25" s="1"/>
  <c r="G384" i="25"/>
  <c r="F384" i="25"/>
  <c r="F383" i="25" s="1"/>
  <c r="D384" i="25"/>
  <c r="D383" i="25" s="1"/>
  <c r="C384" i="25"/>
  <c r="I380" i="25"/>
  <c r="I379" i="25"/>
  <c r="I377" i="25"/>
  <c r="E376" i="25"/>
  <c r="I376" i="25" s="1"/>
  <c r="I375" i="25"/>
  <c r="E374" i="25"/>
  <c r="I374" i="25" s="1"/>
  <c r="E373" i="25"/>
  <c r="I373" i="25" s="1"/>
  <c r="E372" i="25"/>
  <c r="E368" i="25" s="1"/>
  <c r="E371" i="25"/>
  <c r="I371" i="25" s="1"/>
  <c r="H370" i="25"/>
  <c r="G370" i="25"/>
  <c r="F370" i="25"/>
  <c r="D370" i="25"/>
  <c r="C370" i="25"/>
  <c r="I369" i="25"/>
  <c r="H368" i="25"/>
  <c r="G368" i="25"/>
  <c r="F368" i="25"/>
  <c r="D368" i="25"/>
  <c r="C368" i="25"/>
  <c r="E367" i="25"/>
  <c r="I367" i="25" s="1"/>
  <c r="E366" i="25"/>
  <c r="E365" i="25"/>
  <c r="I365" i="25" s="1"/>
  <c r="E364" i="25"/>
  <c r="H363" i="25"/>
  <c r="G363" i="25"/>
  <c r="F363" i="25"/>
  <c r="D363" i="25"/>
  <c r="C363" i="25"/>
  <c r="I362" i="25"/>
  <c r="H361" i="25"/>
  <c r="G361" i="25"/>
  <c r="F361" i="25"/>
  <c r="D361" i="25"/>
  <c r="C361" i="25"/>
  <c r="E360" i="25"/>
  <c r="I360" i="25" s="1"/>
  <c r="E359" i="25"/>
  <c r="I359" i="25" s="1"/>
  <c r="E358" i="25"/>
  <c r="E357" i="25"/>
  <c r="I357" i="25" s="1"/>
  <c r="H356" i="25"/>
  <c r="G356" i="25"/>
  <c r="F356" i="25"/>
  <c r="D356" i="25"/>
  <c r="C356" i="25"/>
  <c r="I355" i="25"/>
  <c r="H354" i="25"/>
  <c r="G354" i="25"/>
  <c r="F354" i="25"/>
  <c r="D354" i="25"/>
  <c r="C354" i="25"/>
  <c r="I352" i="25"/>
  <c r="E351" i="25"/>
  <c r="E350" i="25" s="1"/>
  <c r="H350" i="25"/>
  <c r="G350" i="25"/>
  <c r="F350" i="25"/>
  <c r="D350" i="25"/>
  <c r="C350" i="25"/>
  <c r="E348" i="25"/>
  <c r="I348" i="25" s="1"/>
  <c r="E347" i="25"/>
  <c r="I347" i="25" s="1"/>
  <c r="E346" i="25"/>
  <c r="I346" i="25" s="1"/>
  <c r="H345" i="25"/>
  <c r="G345" i="25"/>
  <c r="F345" i="25"/>
  <c r="D345" i="25"/>
  <c r="C345" i="25"/>
  <c r="E344" i="25"/>
  <c r="I344" i="25" s="1"/>
  <c r="E343" i="25"/>
  <c r="I343" i="25" s="1"/>
  <c r="E342" i="25"/>
  <c r="E341" i="25" s="1"/>
  <c r="H341" i="25"/>
  <c r="G341" i="25"/>
  <c r="F341" i="25"/>
  <c r="D341" i="25"/>
  <c r="C341" i="25"/>
  <c r="E340" i="25"/>
  <c r="I340" i="25" s="1"/>
  <c r="E339" i="25"/>
  <c r="E338" i="25"/>
  <c r="I338" i="25" s="1"/>
  <c r="H337" i="25"/>
  <c r="G337" i="25"/>
  <c r="F337" i="25"/>
  <c r="D337" i="25"/>
  <c r="C337" i="25"/>
  <c r="E335" i="25"/>
  <c r="I335" i="25" s="1"/>
  <c r="E334" i="25"/>
  <c r="I334" i="25" s="1"/>
  <c r="E333" i="25"/>
  <c r="I333" i="25" s="1"/>
  <c r="I330" i="25"/>
  <c r="I328" i="25"/>
  <c r="E327" i="25"/>
  <c r="I327" i="25" s="1"/>
  <c r="I326" i="25"/>
  <c r="E325" i="25"/>
  <c r="I325" i="25" s="1"/>
  <c r="E324" i="25"/>
  <c r="I324" i="25" s="1"/>
  <c r="E323" i="25"/>
  <c r="E321" i="25" s="1"/>
  <c r="I322" i="25"/>
  <c r="H321" i="25"/>
  <c r="G321" i="25"/>
  <c r="F321" i="25"/>
  <c r="D321" i="25"/>
  <c r="C321" i="25"/>
  <c r="I320" i="25"/>
  <c r="H319" i="25"/>
  <c r="G319" i="25"/>
  <c r="F319" i="25"/>
  <c r="D319" i="25"/>
  <c r="C319" i="25"/>
  <c r="E318" i="25"/>
  <c r="I318" i="25" s="1"/>
  <c r="E317" i="25"/>
  <c r="I317" i="25" s="1"/>
  <c r="E316" i="25"/>
  <c r="I316" i="25" s="1"/>
  <c r="I315" i="25"/>
  <c r="H314" i="25"/>
  <c r="G314" i="25"/>
  <c r="F314" i="25"/>
  <c r="D314" i="25"/>
  <c r="C314" i="25"/>
  <c r="I313" i="25"/>
  <c r="H312" i="25"/>
  <c r="G312" i="25"/>
  <c r="F312" i="25"/>
  <c r="D312" i="25"/>
  <c r="C312" i="25"/>
  <c r="E311" i="25"/>
  <c r="I311" i="25" s="1"/>
  <c r="E310" i="25"/>
  <c r="E309" i="25"/>
  <c r="E308" i="25"/>
  <c r="I308" i="25" s="1"/>
  <c r="H307" i="25"/>
  <c r="G307" i="25"/>
  <c r="F307" i="25"/>
  <c r="D307" i="25"/>
  <c r="C307" i="25"/>
  <c r="I306" i="25"/>
  <c r="H305" i="25"/>
  <c r="G305" i="25"/>
  <c r="F305" i="25"/>
  <c r="D305" i="25"/>
  <c r="C305" i="25"/>
  <c r="I303" i="25"/>
  <c r="E302" i="25"/>
  <c r="I302" i="25" s="1"/>
  <c r="H301" i="25"/>
  <c r="G301" i="25"/>
  <c r="F301" i="25"/>
  <c r="E301" i="25"/>
  <c r="D301" i="25"/>
  <c r="C301" i="25"/>
  <c r="E299" i="25"/>
  <c r="E298" i="25"/>
  <c r="I298" i="25" s="1"/>
  <c r="E297" i="25"/>
  <c r="I297" i="25" s="1"/>
  <c r="H296" i="25"/>
  <c r="G296" i="25"/>
  <c r="F296" i="25"/>
  <c r="D296" i="25"/>
  <c r="C296" i="25"/>
  <c r="E295" i="25"/>
  <c r="E294" i="25"/>
  <c r="I294" i="25" s="1"/>
  <c r="E293" i="25"/>
  <c r="I293" i="25" s="1"/>
  <c r="H292" i="25"/>
  <c r="G292" i="25"/>
  <c r="F292" i="25"/>
  <c r="D292" i="25"/>
  <c r="D287" i="25" s="1"/>
  <c r="D283" i="25" s="1"/>
  <c r="D282" i="25" s="1"/>
  <c r="C292" i="25"/>
  <c r="E291" i="25"/>
  <c r="I291" i="25" s="1"/>
  <c r="E290" i="25"/>
  <c r="E289" i="25"/>
  <c r="I289" i="25" s="1"/>
  <c r="H288" i="25"/>
  <c r="G288" i="25"/>
  <c r="F288" i="25"/>
  <c r="D288" i="25"/>
  <c r="C288" i="25"/>
  <c r="E286" i="25"/>
  <c r="I286" i="25" s="1"/>
  <c r="E285" i="25"/>
  <c r="I285" i="25" s="1"/>
  <c r="E284" i="25"/>
  <c r="I280" i="25"/>
  <c r="E279" i="25"/>
  <c r="I279" i="25" s="1"/>
  <c r="I278" i="25"/>
  <c r="E277" i="25"/>
  <c r="I277" i="25" s="1"/>
  <c r="F276" i="25"/>
  <c r="E276" i="25"/>
  <c r="I276" i="25" s="1"/>
  <c r="F275" i="25"/>
  <c r="E275" i="25"/>
  <c r="I275" i="25" s="1"/>
  <c r="D274" i="25"/>
  <c r="H273" i="25"/>
  <c r="G273" i="25"/>
  <c r="F273" i="25"/>
  <c r="C273" i="25"/>
  <c r="I272" i="25"/>
  <c r="H271" i="25"/>
  <c r="G271" i="25"/>
  <c r="F271" i="25"/>
  <c r="D271" i="25"/>
  <c r="C271" i="25"/>
  <c r="E270" i="25"/>
  <c r="I270" i="25" s="1"/>
  <c r="E269" i="25"/>
  <c r="I269" i="25" s="1"/>
  <c r="E268" i="25"/>
  <c r="I267" i="25"/>
  <c r="H266" i="25"/>
  <c r="G266" i="25"/>
  <c r="F266" i="25"/>
  <c r="D266" i="25"/>
  <c r="C266" i="25"/>
  <c r="I265" i="25"/>
  <c r="H264" i="25"/>
  <c r="G264" i="25"/>
  <c r="F264" i="25"/>
  <c r="D264" i="25"/>
  <c r="C264" i="25"/>
  <c r="E263" i="25"/>
  <c r="I263" i="25" s="1"/>
  <c r="E262" i="25"/>
  <c r="I262" i="25" s="1"/>
  <c r="E261" i="25"/>
  <c r="D260" i="25"/>
  <c r="D259" i="25" s="1"/>
  <c r="H259" i="25"/>
  <c r="G259" i="25"/>
  <c r="F259" i="25"/>
  <c r="C259" i="25"/>
  <c r="I258" i="25"/>
  <c r="H257" i="25"/>
  <c r="G257" i="25"/>
  <c r="F257" i="25"/>
  <c r="D257" i="25"/>
  <c r="C257" i="25"/>
  <c r="I255" i="25"/>
  <c r="E254" i="25"/>
  <c r="E253" i="25" s="1"/>
  <c r="H253" i="25"/>
  <c r="G253" i="25"/>
  <c r="F253" i="25"/>
  <c r="D253" i="25"/>
  <c r="C253" i="25"/>
  <c r="I252" i="25"/>
  <c r="E251" i="25"/>
  <c r="E250" i="25"/>
  <c r="E199" i="25" s="1"/>
  <c r="H249" i="25"/>
  <c r="G249" i="25"/>
  <c r="F249" i="25"/>
  <c r="D249" i="25"/>
  <c r="C249" i="25"/>
  <c r="E247" i="25"/>
  <c r="E246" i="25"/>
  <c r="I246" i="25" s="1"/>
  <c r="E245" i="25"/>
  <c r="I245" i="25" s="1"/>
  <c r="H244" i="25"/>
  <c r="G244" i="25"/>
  <c r="F244" i="25"/>
  <c r="D244" i="25"/>
  <c r="C244" i="25"/>
  <c r="E243" i="25"/>
  <c r="I243" i="25" s="1"/>
  <c r="E242" i="25"/>
  <c r="I242" i="25" s="1"/>
  <c r="E241" i="25"/>
  <c r="H240" i="25"/>
  <c r="G240" i="25"/>
  <c r="F240" i="25"/>
  <c r="D240" i="25"/>
  <c r="C240" i="25"/>
  <c r="E239" i="25"/>
  <c r="I239" i="25" s="1"/>
  <c r="E238" i="25"/>
  <c r="I238" i="25" s="1"/>
  <c r="E237" i="25"/>
  <c r="L236" i="25"/>
  <c r="H236" i="25"/>
  <c r="G236" i="25"/>
  <c r="F236" i="25"/>
  <c r="D236" i="25"/>
  <c r="C236" i="25"/>
  <c r="L234" i="25"/>
  <c r="E234" i="25"/>
  <c r="I234" i="25" s="1"/>
  <c r="E233" i="25"/>
  <c r="I233" i="25" s="1"/>
  <c r="E232" i="25"/>
  <c r="I229" i="25"/>
  <c r="H228" i="25"/>
  <c r="G228" i="25"/>
  <c r="F228" i="25"/>
  <c r="D228" i="25"/>
  <c r="C228" i="25"/>
  <c r="E228" i="25" s="1"/>
  <c r="I228" i="25" s="1"/>
  <c r="I227" i="25"/>
  <c r="H226" i="25"/>
  <c r="G226" i="25"/>
  <c r="F226" i="25"/>
  <c r="D226" i="25"/>
  <c r="C226" i="25"/>
  <c r="H225" i="25"/>
  <c r="G225" i="25"/>
  <c r="F225" i="25"/>
  <c r="D225" i="25"/>
  <c r="C225" i="25"/>
  <c r="H224" i="25"/>
  <c r="G224" i="25"/>
  <c r="F224" i="25"/>
  <c r="D224" i="25"/>
  <c r="C224" i="25"/>
  <c r="H223" i="25"/>
  <c r="G223" i="25"/>
  <c r="F223" i="25"/>
  <c r="C223" i="25"/>
  <c r="I221" i="25"/>
  <c r="H219" i="25"/>
  <c r="G219" i="25"/>
  <c r="F219" i="25"/>
  <c r="D219" i="25"/>
  <c r="C219" i="25"/>
  <c r="H218" i="25"/>
  <c r="G218" i="25"/>
  <c r="F218" i="25"/>
  <c r="D218" i="25"/>
  <c r="C218" i="25"/>
  <c r="E218" i="25" s="1"/>
  <c r="H217" i="25"/>
  <c r="G217" i="25"/>
  <c r="F217" i="25"/>
  <c r="D217" i="25"/>
  <c r="C217" i="25"/>
  <c r="H216" i="25"/>
  <c r="G216" i="25"/>
  <c r="F216" i="25"/>
  <c r="D216" i="25"/>
  <c r="C216" i="25"/>
  <c r="I214" i="25"/>
  <c r="H212" i="25"/>
  <c r="G212" i="25"/>
  <c r="F212" i="25"/>
  <c r="D212" i="25"/>
  <c r="C212" i="25"/>
  <c r="H211" i="25"/>
  <c r="G211" i="25"/>
  <c r="F211" i="25"/>
  <c r="D211" i="25"/>
  <c r="C211" i="25"/>
  <c r="H210" i="25"/>
  <c r="H206" i="25" s="1"/>
  <c r="G210" i="25"/>
  <c r="F210" i="25"/>
  <c r="D210" i="25"/>
  <c r="C210" i="25"/>
  <c r="H209" i="25"/>
  <c r="G209" i="25"/>
  <c r="F209" i="25"/>
  <c r="C209" i="25"/>
  <c r="I207" i="25"/>
  <c r="I204" i="25"/>
  <c r="D203" i="25"/>
  <c r="D202" i="25" s="1"/>
  <c r="C203" i="25"/>
  <c r="H202" i="25"/>
  <c r="G202" i="25"/>
  <c r="F202" i="25"/>
  <c r="I201" i="25"/>
  <c r="H200" i="25"/>
  <c r="G200" i="25"/>
  <c r="F200" i="25"/>
  <c r="D200" i="25"/>
  <c r="C200" i="25"/>
  <c r="H199" i="25"/>
  <c r="G199" i="25"/>
  <c r="F199" i="25"/>
  <c r="D199" i="25"/>
  <c r="C199" i="25"/>
  <c r="I195" i="25"/>
  <c r="I193" i="25"/>
  <c r="E192" i="25"/>
  <c r="I192" i="25" s="1"/>
  <c r="I191" i="25"/>
  <c r="E190" i="25"/>
  <c r="I190" i="25" s="1"/>
  <c r="E189" i="25"/>
  <c r="E188" i="25"/>
  <c r="I188" i="25" s="1"/>
  <c r="I187" i="25"/>
  <c r="H186" i="25"/>
  <c r="G186" i="25"/>
  <c r="F186" i="25"/>
  <c r="D186" i="25"/>
  <c r="C186" i="25"/>
  <c r="I185" i="25"/>
  <c r="H184" i="25"/>
  <c r="G184" i="25"/>
  <c r="F184" i="25"/>
  <c r="D184" i="25"/>
  <c r="C184" i="25"/>
  <c r="E183" i="25"/>
  <c r="I183" i="25" s="1"/>
  <c r="E182" i="25"/>
  <c r="E181" i="25"/>
  <c r="I181" i="25" s="1"/>
  <c r="E180" i="25"/>
  <c r="I180" i="25" s="1"/>
  <c r="H179" i="25"/>
  <c r="G179" i="25"/>
  <c r="F179" i="25"/>
  <c r="D179" i="25"/>
  <c r="C179" i="25"/>
  <c r="I178" i="25"/>
  <c r="H177" i="25"/>
  <c r="G177" i="25"/>
  <c r="F177" i="25"/>
  <c r="D177" i="25"/>
  <c r="C177" i="25"/>
  <c r="E176" i="25"/>
  <c r="I176" i="25" s="1"/>
  <c r="C175" i="25"/>
  <c r="E175" i="25" s="1"/>
  <c r="I175" i="25" s="1"/>
  <c r="E174" i="25"/>
  <c r="C174" i="25"/>
  <c r="E173" i="25"/>
  <c r="I173" i="25" s="1"/>
  <c r="H172" i="25"/>
  <c r="G172" i="25"/>
  <c r="F172" i="25"/>
  <c r="D172" i="25"/>
  <c r="I171" i="25"/>
  <c r="H170" i="25"/>
  <c r="G170" i="25"/>
  <c r="F170" i="25"/>
  <c r="D170" i="25"/>
  <c r="I168" i="25"/>
  <c r="E167" i="25"/>
  <c r="I167" i="25" s="1"/>
  <c r="H166" i="25"/>
  <c r="G166" i="25"/>
  <c r="F166" i="25"/>
  <c r="D166" i="25"/>
  <c r="C166" i="25"/>
  <c r="E164" i="25"/>
  <c r="I164" i="25" s="1"/>
  <c r="E163" i="25"/>
  <c r="I163" i="25" s="1"/>
  <c r="E162" i="25"/>
  <c r="H161" i="25"/>
  <c r="G161" i="25"/>
  <c r="F161" i="25"/>
  <c r="D161" i="25"/>
  <c r="C161" i="25"/>
  <c r="E160" i="25"/>
  <c r="I160" i="25" s="1"/>
  <c r="E159" i="25"/>
  <c r="I159" i="25" s="1"/>
  <c r="E158" i="25"/>
  <c r="H157" i="25"/>
  <c r="G157" i="25"/>
  <c r="F157" i="25"/>
  <c r="D157" i="25"/>
  <c r="C157" i="25"/>
  <c r="E156" i="25"/>
  <c r="I156" i="25" s="1"/>
  <c r="E155" i="25"/>
  <c r="I155" i="25" s="1"/>
  <c r="C154" i="25"/>
  <c r="C153" i="25" s="1"/>
  <c r="H153" i="25"/>
  <c r="G153" i="25"/>
  <c r="F153" i="25"/>
  <c r="D153" i="25"/>
  <c r="E150" i="25"/>
  <c r="I150" i="25" s="1"/>
  <c r="E149" i="25"/>
  <c r="I149" i="25" s="1"/>
  <c r="I146" i="25"/>
  <c r="I144" i="25"/>
  <c r="E143" i="25"/>
  <c r="I143" i="25" s="1"/>
  <c r="I142" i="25"/>
  <c r="E141" i="25"/>
  <c r="I141" i="25" s="1"/>
  <c r="E140" i="25"/>
  <c r="I140" i="25" s="1"/>
  <c r="E139" i="25"/>
  <c r="I138" i="25"/>
  <c r="H137" i="25"/>
  <c r="G137" i="25"/>
  <c r="F137" i="25"/>
  <c r="D137" i="25"/>
  <c r="C137" i="25"/>
  <c r="I136" i="25"/>
  <c r="H135" i="25"/>
  <c r="G135" i="25"/>
  <c r="F135" i="25"/>
  <c r="D135" i="25"/>
  <c r="C135" i="25"/>
  <c r="E134" i="25"/>
  <c r="I134" i="25" s="1"/>
  <c r="E133" i="25"/>
  <c r="I133" i="25" s="1"/>
  <c r="E132" i="25"/>
  <c r="I132" i="25" s="1"/>
  <c r="E131" i="25"/>
  <c r="H130" i="25"/>
  <c r="G130" i="25"/>
  <c r="F130" i="25"/>
  <c r="D130" i="25"/>
  <c r="C130" i="25"/>
  <c r="I129" i="25"/>
  <c r="H128" i="25"/>
  <c r="G128" i="25"/>
  <c r="F128" i="25"/>
  <c r="D128" i="25"/>
  <c r="C128" i="25"/>
  <c r="E127" i="25"/>
  <c r="I127" i="25" s="1"/>
  <c r="F126" i="25"/>
  <c r="F79" i="25" s="1"/>
  <c r="C126" i="25"/>
  <c r="C79" i="25" s="1"/>
  <c r="F125" i="25"/>
  <c r="C125" i="25"/>
  <c r="E124" i="25"/>
  <c r="I124" i="25" s="1"/>
  <c r="H123" i="25"/>
  <c r="G123" i="25"/>
  <c r="D123" i="25"/>
  <c r="C123" i="25"/>
  <c r="I122" i="25"/>
  <c r="H121" i="25"/>
  <c r="G121" i="25"/>
  <c r="D121" i="25"/>
  <c r="I119" i="25"/>
  <c r="E118" i="25"/>
  <c r="E117" i="25" s="1"/>
  <c r="H117" i="25"/>
  <c r="G117" i="25"/>
  <c r="F117" i="25"/>
  <c r="D117" i="25"/>
  <c r="C117" i="25"/>
  <c r="E115" i="25"/>
  <c r="I115" i="25" s="1"/>
  <c r="E114" i="25"/>
  <c r="I114" i="25" s="1"/>
  <c r="E113" i="25"/>
  <c r="I113" i="25" s="1"/>
  <c r="H112" i="25"/>
  <c r="G112" i="25"/>
  <c r="F112" i="25"/>
  <c r="D112" i="25"/>
  <c r="C112" i="25"/>
  <c r="E111" i="25"/>
  <c r="I111" i="25" s="1"/>
  <c r="E110" i="25"/>
  <c r="I110" i="25" s="1"/>
  <c r="E109" i="25"/>
  <c r="H108" i="25"/>
  <c r="G108" i="25"/>
  <c r="F108" i="25"/>
  <c r="D108" i="25"/>
  <c r="C108" i="25"/>
  <c r="E107" i="25"/>
  <c r="I107" i="25" s="1"/>
  <c r="E106" i="25"/>
  <c r="I106" i="25" s="1"/>
  <c r="F105" i="25"/>
  <c r="C105" i="25"/>
  <c r="H104" i="25"/>
  <c r="G104" i="25"/>
  <c r="F104" i="25"/>
  <c r="D104" i="25"/>
  <c r="F102" i="25"/>
  <c r="F17" i="25" s="1"/>
  <c r="E101" i="25"/>
  <c r="I101" i="25" s="1"/>
  <c r="F100" i="25"/>
  <c r="E100" i="25"/>
  <c r="I100" i="25" s="1"/>
  <c r="I97" i="25"/>
  <c r="H96" i="25"/>
  <c r="G96" i="25"/>
  <c r="F96" i="25"/>
  <c r="D96" i="25"/>
  <c r="C96" i="25"/>
  <c r="I95" i="25"/>
  <c r="H94" i="25"/>
  <c r="G94" i="25"/>
  <c r="F94" i="25"/>
  <c r="D94" i="25"/>
  <c r="C94" i="25"/>
  <c r="H93" i="25"/>
  <c r="G93" i="25"/>
  <c r="F93" i="25"/>
  <c r="D93" i="25"/>
  <c r="C93" i="25"/>
  <c r="E93" i="25" s="1"/>
  <c r="I93" i="25" s="1"/>
  <c r="H92" i="25"/>
  <c r="G92" i="25"/>
  <c r="F92" i="25"/>
  <c r="D92" i="25"/>
  <c r="C92" i="25"/>
  <c r="H91" i="25"/>
  <c r="G91" i="25"/>
  <c r="F91" i="25"/>
  <c r="E91" i="25"/>
  <c r="D91" i="25"/>
  <c r="C91" i="25"/>
  <c r="I89" i="25"/>
  <c r="H87" i="25"/>
  <c r="G87" i="25"/>
  <c r="F87" i="25"/>
  <c r="D87" i="25"/>
  <c r="C87" i="25"/>
  <c r="H86" i="25"/>
  <c r="G86" i="25"/>
  <c r="F86" i="25"/>
  <c r="D86" i="25"/>
  <c r="C86" i="25"/>
  <c r="H85" i="25"/>
  <c r="G85" i="25"/>
  <c r="F85" i="25"/>
  <c r="D85" i="25"/>
  <c r="C85" i="25"/>
  <c r="H84" i="25"/>
  <c r="G84" i="25"/>
  <c r="F84" i="25"/>
  <c r="D84" i="25"/>
  <c r="C84" i="25"/>
  <c r="I82" i="25"/>
  <c r="H80" i="25"/>
  <c r="G80" i="25"/>
  <c r="F80" i="25"/>
  <c r="D80" i="25"/>
  <c r="C80" i="25"/>
  <c r="H79" i="25"/>
  <c r="G79" i="25"/>
  <c r="D79" i="25"/>
  <c r="H78" i="25"/>
  <c r="G78" i="25"/>
  <c r="D78" i="25"/>
  <c r="D74" i="25" s="1"/>
  <c r="C78" i="25"/>
  <c r="H77" i="25"/>
  <c r="G77" i="25"/>
  <c r="F77" i="25"/>
  <c r="D77" i="25"/>
  <c r="C77" i="25"/>
  <c r="I75" i="25"/>
  <c r="I72" i="25"/>
  <c r="H71" i="25"/>
  <c r="H70" i="25" s="1"/>
  <c r="G71" i="25"/>
  <c r="G70" i="25" s="1"/>
  <c r="F71" i="25"/>
  <c r="F70" i="25" s="1"/>
  <c r="D71" i="25"/>
  <c r="C71" i="25"/>
  <c r="D70" i="25"/>
  <c r="C70" i="25"/>
  <c r="I67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C30" i="25"/>
  <c r="E30" i="25" s="1"/>
  <c r="H29" i="25"/>
  <c r="G29" i="25"/>
  <c r="D29" i="25"/>
  <c r="C29" i="25"/>
  <c r="E29" i="25" s="1"/>
  <c r="H28" i="25"/>
  <c r="G28" i="25"/>
  <c r="F28" i="25"/>
  <c r="D28" i="25"/>
  <c r="C28" i="25"/>
  <c r="H26" i="25"/>
  <c r="G26" i="25"/>
  <c r="F26" i="25"/>
  <c r="D26" i="25"/>
  <c r="C26" i="25"/>
  <c r="E26" i="25" s="1"/>
  <c r="H25" i="25"/>
  <c r="G25" i="25"/>
  <c r="F25" i="25"/>
  <c r="D25" i="25"/>
  <c r="C25" i="25"/>
  <c r="H24" i="25"/>
  <c r="G24" i="25"/>
  <c r="F24" i="25"/>
  <c r="D24" i="25"/>
  <c r="C24" i="25"/>
  <c r="H22" i="25"/>
  <c r="G22" i="25"/>
  <c r="D22" i="25"/>
  <c r="C22" i="25"/>
  <c r="H21" i="25"/>
  <c r="G21" i="25"/>
  <c r="F21" i="25"/>
  <c r="D21" i="25"/>
  <c r="C21" i="25"/>
  <c r="H20" i="25"/>
  <c r="G20" i="25"/>
  <c r="F20" i="25"/>
  <c r="D20" i="25"/>
  <c r="H17" i="25"/>
  <c r="G17" i="25"/>
  <c r="D17" i="25"/>
  <c r="H16" i="25"/>
  <c r="G16" i="25"/>
  <c r="F16" i="25"/>
  <c r="D16" i="25"/>
  <c r="C16" i="25"/>
  <c r="E16" i="25" s="1"/>
  <c r="H15" i="25"/>
  <c r="D15" i="25"/>
  <c r="C15" i="25"/>
  <c r="I13" i="25"/>
  <c r="H3" i="25"/>
  <c r="H2" i="25"/>
  <c r="H3" i="23"/>
  <c r="E173" i="23"/>
  <c r="E174" i="23"/>
  <c r="E124" i="23"/>
  <c r="C126" i="23"/>
  <c r="C125" i="23"/>
  <c r="C105" i="23"/>
  <c r="E105" i="23" s="1"/>
  <c r="C102" i="23"/>
  <c r="D1046" i="23"/>
  <c r="D1045" i="23"/>
  <c r="D1041" i="23"/>
  <c r="D1040" i="23"/>
  <c r="I1036" i="23"/>
  <c r="H1036" i="23"/>
  <c r="G1036" i="23"/>
  <c r="F1036" i="23"/>
  <c r="E1036" i="23"/>
  <c r="D1036" i="23"/>
  <c r="C1036" i="23"/>
  <c r="I1035" i="23"/>
  <c r="I1034" i="23"/>
  <c r="E1034" i="23"/>
  <c r="I1033" i="23"/>
  <c r="I1032" i="23"/>
  <c r="E1032" i="23"/>
  <c r="I1031" i="23"/>
  <c r="E1031" i="23"/>
  <c r="I1030" i="23"/>
  <c r="E1030" i="23"/>
  <c r="I1029" i="23"/>
  <c r="E1029" i="23"/>
  <c r="I1028" i="23"/>
  <c r="H1028" i="23"/>
  <c r="G1028" i="23"/>
  <c r="F1028" i="23"/>
  <c r="E1028" i="23"/>
  <c r="D1028" i="23"/>
  <c r="C1028" i="23"/>
  <c r="I1027" i="23"/>
  <c r="I1026" i="23"/>
  <c r="H1026" i="23"/>
  <c r="G1026" i="23"/>
  <c r="F1026" i="23"/>
  <c r="E1026" i="23"/>
  <c r="D1026" i="23"/>
  <c r="C1026" i="23"/>
  <c r="I1025" i="23"/>
  <c r="E1025" i="23"/>
  <c r="I1024" i="23"/>
  <c r="E1024" i="23"/>
  <c r="I1023" i="23"/>
  <c r="E1023" i="23"/>
  <c r="I1022" i="23"/>
  <c r="E1022" i="23"/>
  <c r="I1021" i="23"/>
  <c r="H1021" i="23"/>
  <c r="G1021" i="23"/>
  <c r="F1021" i="23"/>
  <c r="E1021" i="23"/>
  <c r="D1021" i="23"/>
  <c r="C1021" i="23"/>
  <c r="I1020" i="23"/>
  <c r="I1019" i="23"/>
  <c r="H1019" i="23"/>
  <c r="G1019" i="23"/>
  <c r="F1019" i="23"/>
  <c r="E1019" i="23"/>
  <c r="D1019" i="23"/>
  <c r="C1019" i="23"/>
  <c r="I1018" i="23"/>
  <c r="E1018" i="23"/>
  <c r="I1017" i="23"/>
  <c r="F1017" i="23"/>
  <c r="E1017" i="23"/>
  <c r="C1017" i="23"/>
  <c r="I1016" i="23"/>
  <c r="F1016" i="23"/>
  <c r="E1016" i="23"/>
  <c r="C1016" i="23"/>
  <c r="I1015" i="23"/>
  <c r="E1015" i="23"/>
  <c r="C1015" i="23"/>
  <c r="I1014" i="23"/>
  <c r="H1014" i="23"/>
  <c r="G1014" i="23"/>
  <c r="F1014" i="23"/>
  <c r="E1014" i="23"/>
  <c r="D1014" i="23"/>
  <c r="C1014" i="23"/>
  <c r="I1013" i="23"/>
  <c r="I1012" i="23"/>
  <c r="H1012" i="23"/>
  <c r="G1012" i="23"/>
  <c r="F1012" i="23"/>
  <c r="E1012" i="23"/>
  <c r="D1012" i="23"/>
  <c r="C1012" i="23"/>
  <c r="I1011" i="23"/>
  <c r="H1011" i="23"/>
  <c r="G1011" i="23"/>
  <c r="F1011" i="23"/>
  <c r="E1011" i="23"/>
  <c r="D1011" i="23"/>
  <c r="C1011" i="23"/>
  <c r="I1010" i="23"/>
  <c r="I1009" i="23"/>
  <c r="E1009" i="23"/>
  <c r="I1008" i="23"/>
  <c r="H1008" i="23"/>
  <c r="G1008" i="23"/>
  <c r="F1008" i="23"/>
  <c r="E1008" i="23"/>
  <c r="D1008" i="23"/>
  <c r="C1008" i="23"/>
  <c r="I1007" i="23"/>
  <c r="H1007" i="23"/>
  <c r="G1007" i="23"/>
  <c r="F1007" i="23"/>
  <c r="E1007" i="23"/>
  <c r="D1007" i="23"/>
  <c r="C1007" i="23"/>
  <c r="I1006" i="23"/>
  <c r="E1006" i="23"/>
  <c r="I1005" i="23"/>
  <c r="E1005" i="23"/>
  <c r="I1004" i="23"/>
  <c r="E1004" i="23"/>
  <c r="I1003" i="23"/>
  <c r="H1003" i="23"/>
  <c r="G1003" i="23"/>
  <c r="F1003" i="23"/>
  <c r="E1003" i="23"/>
  <c r="D1003" i="23"/>
  <c r="C1003" i="23"/>
  <c r="I1002" i="23"/>
  <c r="E1002" i="23"/>
  <c r="I1001" i="23"/>
  <c r="E1001" i="23"/>
  <c r="I1000" i="23"/>
  <c r="E1000" i="23"/>
  <c r="I999" i="23"/>
  <c r="H999" i="23"/>
  <c r="G999" i="23"/>
  <c r="F999" i="23"/>
  <c r="E999" i="23"/>
  <c r="D999" i="23"/>
  <c r="C999" i="23"/>
  <c r="I998" i="23"/>
  <c r="F998" i="23"/>
  <c r="E998" i="23"/>
  <c r="I997" i="23"/>
  <c r="E997" i="23"/>
  <c r="I996" i="23"/>
  <c r="E996" i="23"/>
  <c r="I995" i="23"/>
  <c r="H995" i="23"/>
  <c r="G995" i="23"/>
  <c r="F995" i="23"/>
  <c r="E995" i="23"/>
  <c r="D995" i="23"/>
  <c r="C995" i="23"/>
  <c r="I994" i="23"/>
  <c r="H994" i="23"/>
  <c r="G994" i="23"/>
  <c r="F994" i="23"/>
  <c r="E994" i="23"/>
  <c r="D994" i="23"/>
  <c r="C994" i="23"/>
  <c r="I993" i="23"/>
  <c r="E993" i="23"/>
  <c r="I992" i="23"/>
  <c r="E992" i="23"/>
  <c r="I991" i="23"/>
  <c r="F991" i="23"/>
  <c r="E991" i="23"/>
  <c r="I990" i="23"/>
  <c r="H990" i="23"/>
  <c r="G990" i="23"/>
  <c r="F990" i="23"/>
  <c r="E990" i="23"/>
  <c r="D990" i="23"/>
  <c r="C990" i="23"/>
  <c r="I989" i="23"/>
  <c r="H989" i="23"/>
  <c r="G989" i="23"/>
  <c r="F989" i="23"/>
  <c r="E989" i="23"/>
  <c r="D989" i="23"/>
  <c r="C989" i="23"/>
  <c r="I988" i="23"/>
  <c r="I987" i="23"/>
  <c r="H987" i="23"/>
  <c r="G987" i="23"/>
  <c r="F987" i="23"/>
  <c r="E987" i="23"/>
  <c r="D987" i="23"/>
  <c r="C987" i="23"/>
  <c r="I986" i="23"/>
  <c r="I985" i="23"/>
  <c r="E985" i="23"/>
  <c r="I984" i="23"/>
  <c r="I983" i="23"/>
  <c r="E983" i="23"/>
  <c r="I982" i="23"/>
  <c r="E982" i="23"/>
  <c r="I981" i="23"/>
  <c r="E981" i="23"/>
  <c r="I980" i="23"/>
  <c r="E980" i="23"/>
  <c r="I979" i="23"/>
  <c r="H979" i="23"/>
  <c r="G979" i="23"/>
  <c r="F979" i="23"/>
  <c r="E979" i="23"/>
  <c r="D979" i="23"/>
  <c r="C979" i="23"/>
  <c r="I978" i="23"/>
  <c r="I977" i="23"/>
  <c r="H977" i="23"/>
  <c r="G977" i="23"/>
  <c r="F977" i="23"/>
  <c r="E977" i="23"/>
  <c r="D977" i="23"/>
  <c r="C977" i="23"/>
  <c r="I976" i="23"/>
  <c r="E976" i="23"/>
  <c r="I975" i="23"/>
  <c r="E975" i="23"/>
  <c r="I974" i="23"/>
  <c r="E974" i="23"/>
  <c r="I973" i="23"/>
  <c r="E973" i="23"/>
  <c r="I972" i="23"/>
  <c r="H972" i="23"/>
  <c r="G972" i="23"/>
  <c r="F972" i="23"/>
  <c r="E972" i="23"/>
  <c r="D972" i="23"/>
  <c r="C972" i="23"/>
  <c r="I971" i="23"/>
  <c r="I970" i="23"/>
  <c r="H970" i="23"/>
  <c r="G970" i="23"/>
  <c r="F970" i="23"/>
  <c r="E970" i="23"/>
  <c r="D970" i="23"/>
  <c r="C970" i="23"/>
  <c r="I969" i="23"/>
  <c r="E969" i="23"/>
  <c r="I968" i="23"/>
  <c r="E968" i="23"/>
  <c r="I967" i="23"/>
  <c r="E967" i="23"/>
  <c r="I966" i="23"/>
  <c r="E966" i="23"/>
  <c r="I965" i="23"/>
  <c r="H965" i="23"/>
  <c r="G965" i="23"/>
  <c r="F965" i="23"/>
  <c r="E965" i="23"/>
  <c r="D965" i="23"/>
  <c r="C965" i="23"/>
  <c r="I964" i="23"/>
  <c r="I963" i="23"/>
  <c r="H963" i="23"/>
  <c r="G963" i="23"/>
  <c r="F963" i="23"/>
  <c r="E963" i="23"/>
  <c r="D963" i="23"/>
  <c r="C963" i="23"/>
  <c r="I962" i="23"/>
  <c r="H962" i="23"/>
  <c r="G962" i="23"/>
  <c r="F962" i="23"/>
  <c r="E962" i="23"/>
  <c r="D962" i="23"/>
  <c r="C962" i="23"/>
  <c r="I961" i="23"/>
  <c r="I960" i="23"/>
  <c r="E960" i="23"/>
  <c r="I959" i="23"/>
  <c r="H959" i="23"/>
  <c r="G959" i="23"/>
  <c r="F959" i="23"/>
  <c r="E959" i="23"/>
  <c r="D959" i="23"/>
  <c r="C959" i="23"/>
  <c r="I958" i="23"/>
  <c r="H958" i="23"/>
  <c r="G958" i="23"/>
  <c r="F958" i="23"/>
  <c r="E958" i="23"/>
  <c r="D958" i="23"/>
  <c r="C958" i="23"/>
  <c r="I957" i="23"/>
  <c r="E957" i="23"/>
  <c r="I956" i="23"/>
  <c r="E956" i="23"/>
  <c r="I955" i="23"/>
  <c r="E955" i="23"/>
  <c r="I954" i="23"/>
  <c r="H954" i="23"/>
  <c r="G954" i="23"/>
  <c r="F954" i="23"/>
  <c r="E954" i="23"/>
  <c r="D954" i="23"/>
  <c r="C954" i="23"/>
  <c r="I953" i="23"/>
  <c r="E953" i="23"/>
  <c r="I952" i="23"/>
  <c r="E952" i="23"/>
  <c r="I951" i="23"/>
  <c r="E951" i="23"/>
  <c r="I950" i="23"/>
  <c r="H950" i="23"/>
  <c r="G950" i="23"/>
  <c r="F950" i="23"/>
  <c r="E950" i="23"/>
  <c r="D950" i="23"/>
  <c r="C950" i="23"/>
  <c r="I949" i="23"/>
  <c r="E949" i="23"/>
  <c r="I948" i="23"/>
  <c r="E948" i="23"/>
  <c r="I947" i="23"/>
  <c r="E947" i="23"/>
  <c r="I946" i="23"/>
  <c r="H946" i="23"/>
  <c r="G946" i="23"/>
  <c r="F946" i="23"/>
  <c r="E946" i="23"/>
  <c r="D946" i="23"/>
  <c r="C946" i="23"/>
  <c r="I945" i="23"/>
  <c r="H945" i="23"/>
  <c r="G945" i="23"/>
  <c r="F945" i="23"/>
  <c r="E945" i="23"/>
  <c r="D945" i="23"/>
  <c r="C945" i="23"/>
  <c r="I944" i="23"/>
  <c r="E944" i="23"/>
  <c r="I943" i="23"/>
  <c r="E943" i="23"/>
  <c r="I942" i="23"/>
  <c r="E942" i="23"/>
  <c r="I941" i="23"/>
  <c r="H941" i="23"/>
  <c r="G941" i="23"/>
  <c r="F941" i="23"/>
  <c r="E941" i="23"/>
  <c r="D941" i="23"/>
  <c r="C941" i="23"/>
  <c r="I940" i="23"/>
  <c r="H940" i="23"/>
  <c r="G940" i="23"/>
  <c r="F940" i="23"/>
  <c r="E940" i="23"/>
  <c r="D940" i="23"/>
  <c r="C940" i="23"/>
  <c r="I939" i="23"/>
  <c r="H939" i="23"/>
  <c r="G939" i="23"/>
  <c r="F939" i="23"/>
  <c r="E939" i="23"/>
  <c r="D939" i="23"/>
  <c r="C939" i="23"/>
  <c r="I938" i="23"/>
  <c r="I937" i="23"/>
  <c r="E937" i="23"/>
  <c r="I936" i="23"/>
  <c r="I935" i="23"/>
  <c r="E935" i="23"/>
  <c r="I934" i="23"/>
  <c r="E934" i="23"/>
  <c r="I933" i="23"/>
  <c r="E933" i="23"/>
  <c r="I932" i="23"/>
  <c r="E932" i="23"/>
  <c r="I931" i="23"/>
  <c r="H931" i="23"/>
  <c r="G931" i="23"/>
  <c r="F931" i="23"/>
  <c r="E931" i="23"/>
  <c r="D931" i="23"/>
  <c r="C931" i="23"/>
  <c r="I930" i="23"/>
  <c r="I929" i="23"/>
  <c r="H929" i="23"/>
  <c r="G929" i="23"/>
  <c r="F929" i="23"/>
  <c r="E929" i="23"/>
  <c r="D929" i="23"/>
  <c r="C929" i="23"/>
  <c r="I928" i="23"/>
  <c r="E928" i="23"/>
  <c r="I927" i="23"/>
  <c r="E927" i="23"/>
  <c r="I926" i="23"/>
  <c r="E926" i="23"/>
  <c r="I925" i="23"/>
  <c r="E925" i="23"/>
  <c r="I924" i="23"/>
  <c r="H924" i="23"/>
  <c r="G924" i="23"/>
  <c r="F924" i="23"/>
  <c r="E924" i="23"/>
  <c r="D924" i="23"/>
  <c r="C924" i="23"/>
  <c r="I923" i="23"/>
  <c r="I922" i="23"/>
  <c r="H922" i="23"/>
  <c r="G922" i="23"/>
  <c r="F922" i="23"/>
  <c r="E922" i="23"/>
  <c r="D922" i="23"/>
  <c r="C922" i="23"/>
  <c r="I921" i="23"/>
  <c r="E921" i="23"/>
  <c r="I920" i="23"/>
  <c r="E920" i="23"/>
  <c r="I919" i="23"/>
  <c r="E919" i="23"/>
  <c r="I918" i="23"/>
  <c r="E918" i="23"/>
  <c r="I917" i="23"/>
  <c r="H917" i="23"/>
  <c r="G917" i="23"/>
  <c r="F917" i="23"/>
  <c r="E917" i="23"/>
  <c r="D917" i="23"/>
  <c r="C917" i="23"/>
  <c r="I916" i="23"/>
  <c r="I915" i="23"/>
  <c r="H915" i="23"/>
  <c r="G915" i="23"/>
  <c r="F915" i="23"/>
  <c r="E915" i="23"/>
  <c r="D915" i="23"/>
  <c r="C915" i="23"/>
  <c r="I914" i="23"/>
  <c r="H914" i="23"/>
  <c r="G914" i="23"/>
  <c r="F914" i="23"/>
  <c r="E914" i="23"/>
  <c r="D914" i="23"/>
  <c r="C914" i="23"/>
  <c r="I913" i="23"/>
  <c r="I912" i="23"/>
  <c r="E912" i="23"/>
  <c r="I911" i="23"/>
  <c r="H911" i="23"/>
  <c r="G911" i="23"/>
  <c r="F911" i="23"/>
  <c r="E911" i="23"/>
  <c r="D911" i="23"/>
  <c r="C911" i="23"/>
  <c r="I910" i="23"/>
  <c r="H910" i="23"/>
  <c r="G910" i="23"/>
  <c r="F910" i="23"/>
  <c r="E910" i="23"/>
  <c r="D910" i="23"/>
  <c r="C910" i="23"/>
  <c r="I909" i="23"/>
  <c r="E909" i="23"/>
  <c r="I908" i="23"/>
  <c r="E908" i="23"/>
  <c r="I907" i="23"/>
  <c r="E907" i="23"/>
  <c r="I906" i="23"/>
  <c r="H906" i="23"/>
  <c r="G906" i="23"/>
  <c r="F906" i="23"/>
  <c r="E906" i="23"/>
  <c r="D906" i="23"/>
  <c r="C906" i="23"/>
  <c r="I905" i="23"/>
  <c r="E905" i="23"/>
  <c r="I904" i="23"/>
  <c r="E904" i="23"/>
  <c r="I903" i="23"/>
  <c r="E903" i="23"/>
  <c r="I902" i="23"/>
  <c r="H902" i="23"/>
  <c r="G902" i="23"/>
  <c r="F902" i="23"/>
  <c r="E902" i="23"/>
  <c r="D902" i="23"/>
  <c r="C902" i="23"/>
  <c r="I901" i="23"/>
  <c r="E901" i="23"/>
  <c r="I900" i="23"/>
  <c r="E900" i="23"/>
  <c r="I899" i="23"/>
  <c r="E899" i="23"/>
  <c r="I898" i="23"/>
  <c r="H898" i="23"/>
  <c r="G898" i="23"/>
  <c r="F898" i="23"/>
  <c r="E898" i="23"/>
  <c r="D898" i="23"/>
  <c r="C898" i="23"/>
  <c r="I897" i="23"/>
  <c r="H897" i="23"/>
  <c r="G897" i="23"/>
  <c r="F897" i="23"/>
  <c r="E897" i="23"/>
  <c r="D897" i="23"/>
  <c r="C897" i="23"/>
  <c r="I896" i="23"/>
  <c r="E896" i="23"/>
  <c r="I895" i="23"/>
  <c r="E895" i="23"/>
  <c r="I894" i="23"/>
  <c r="E894" i="23"/>
  <c r="I893" i="23"/>
  <c r="H893" i="23"/>
  <c r="G893" i="23"/>
  <c r="F893" i="23"/>
  <c r="E893" i="23"/>
  <c r="D893" i="23"/>
  <c r="C893" i="23"/>
  <c r="I892" i="23"/>
  <c r="H892" i="23"/>
  <c r="G892" i="23"/>
  <c r="F892" i="23"/>
  <c r="E892" i="23"/>
  <c r="D892" i="23"/>
  <c r="C892" i="23"/>
  <c r="I891" i="23"/>
  <c r="I890" i="23"/>
  <c r="H890" i="23"/>
  <c r="G890" i="23"/>
  <c r="F890" i="23"/>
  <c r="E890" i="23"/>
  <c r="D890" i="23"/>
  <c r="C890" i="23"/>
  <c r="I889" i="23"/>
  <c r="I888" i="23"/>
  <c r="E888" i="23"/>
  <c r="I887" i="23"/>
  <c r="I886" i="23"/>
  <c r="E886" i="23"/>
  <c r="I885" i="23"/>
  <c r="E885" i="23"/>
  <c r="I884" i="23"/>
  <c r="E884" i="23"/>
  <c r="I883" i="23"/>
  <c r="E883" i="23"/>
  <c r="I882" i="23"/>
  <c r="H882" i="23"/>
  <c r="G882" i="23"/>
  <c r="F882" i="23"/>
  <c r="E882" i="23"/>
  <c r="D882" i="23"/>
  <c r="C882" i="23"/>
  <c r="I881" i="23"/>
  <c r="I880" i="23"/>
  <c r="H880" i="23"/>
  <c r="G880" i="23"/>
  <c r="F880" i="23"/>
  <c r="E880" i="23"/>
  <c r="D880" i="23"/>
  <c r="C880" i="23"/>
  <c r="I879" i="23"/>
  <c r="E879" i="23"/>
  <c r="I878" i="23"/>
  <c r="E878" i="23"/>
  <c r="I877" i="23"/>
  <c r="E877" i="23"/>
  <c r="I876" i="23"/>
  <c r="E876" i="23"/>
  <c r="I875" i="23"/>
  <c r="H875" i="23"/>
  <c r="G875" i="23"/>
  <c r="F875" i="23"/>
  <c r="E875" i="23"/>
  <c r="D875" i="23"/>
  <c r="C875" i="23"/>
  <c r="I874" i="23"/>
  <c r="I873" i="23"/>
  <c r="H873" i="23"/>
  <c r="G873" i="23"/>
  <c r="F873" i="23"/>
  <c r="E873" i="23"/>
  <c r="D873" i="23"/>
  <c r="C873" i="23"/>
  <c r="I872" i="23"/>
  <c r="E872" i="23"/>
  <c r="I871" i="23"/>
  <c r="F871" i="23"/>
  <c r="E871" i="23"/>
  <c r="C871" i="23"/>
  <c r="I870" i="23"/>
  <c r="F870" i="23"/>
  <c r="E870" i="23"/>
  <c r="C870" i="23"/>
  <c r="I869" i="23"/>
  <c r="G869" i="23"/>
  <c r="F869" i="23"/>
  <c r="E869" i="23"/>
  <c r="C869" i="23"/>
  <c r="I868" i="23"/>
  <c r="H868" i="23"/>
  <c r="G868" i="23"/>
  <c r="F868" i="23"/>
  <c r="E868" i="23"/>
  <c r="D868" i="23"/>
  <c r="C868" i="23"/>
  <c r="I867" i="23"/>
  <c r="I866" i="23"/>
  <c r="H866" i="23"/>
  <c r="G866" i="23"/>
  <c r="F866" i="23"/>
  <c r="E866" i="23"/>
  <c r="D866" i="23"/>
  <c r="C866" i="23"/>
  <c r="I865" i="23"/>
  <c r="H865" i="23"/>
  <c r="G865" i="23"/>
  <c r="F865" i="23"/>
  <c r="E865" i="23"/>
  <c r="D865" i="23"/>
  <c r="C865" i="23"/>
  <c r="I864" i="23"/>
  <c r="I863" i="23"/>
  <c r="E863" i="23"/>
  <c r="I862" i="23"/>
  <c r="H862" i="23"/>
  <c r="G862" i="23"/>
  <c r="F862" i="23"/>
  <c r="E862" i="23"/>
  <c r="D862" i="23"/>
  <c r="C862" i="23"/>
  <c r="I861" i="23"/>
  <c r="H861" i="23"/>
  <c r="G861" i="23"/>
  <c r="F861" i="23"/>
  <c r="E861" i="23"/>
  <c r="D861" i="23"/>
  <c r="C861" i="23"/>
  <c r="I860" i="23"/>
  <c r="E860" i="23"/>
  <c r="I859" i="23"/>
  <c r="E859" i="23"/>
  <c r="I858" i="23"/>
  <c r="E858" i="23"/>
  <c r="I857" i="23"/>
  <c r="H857" i="23"/>
  <c r="G857" i="23"/>
  <c r="F857" i="23"/>
  <c r="E857" i="23"/>
  <c r="D857" i="23"/>
  <c r="C857" i="23"/>
  <c r="I856" i="23"/>
  <c r="E856" i="23"/>
  <c r="I855" i="23"/>
  <c r="E855" i="23"/>
  <c r="I854" i="23"/>
  <c r="E854" i="23"/>
  <c r="I853" i="23"/>
  <c r="H853" i="23"/>
  <c r="G853" i="23"/>
  <c r="F853" i="23"/>
  <c r="E853" i="23"/>
  <c r="D853" i="23"/>
  <c r="C853" i="23"/>
  <c r="I852" i="23"/>
  <c r="F852" i="23"/>
  <c r="E852" i="23"/>
  <c r="I851" i="23"/>
  <c r="E851" i="23"/>
  <c r="I850" i="23"/>
  <c r="E850" i="23"/>
  <c r="I849" i="23"/>
  <c r="H849" i="23"/>
  <c r="G849" i="23"/>
  <c r="F849" i="23"/>
  <c r="E849" i="23"/>
  <c r="D849" i="23"/>
  <c r="C849" i="23"/>
  <c r="I848" i="23"/>
  <c r="H848" i="23"/>
  <c r="G848" i="23"/>
  <c r="F848" i="23"/>
  <c r="E848" i="23"/>
  <c r="D848" i="23"/>
  <c r="C848" i="23"/>
  <c r="I847" i="23"/>
  <c r="E847" i="23"/>
  <c r="I846" i="23"/>
  <c r="E846" i="23"/>
  <c r="I845" i="23"/>
  <c r="F845" i="23"/>
  <c r="E845" i="23"/>
  <c r="I844" i="23"/>
  <c r="H844" i="23"/>
  <c r="G844" i="23"/>
  <c r="F844" i="23"/>
  <c r="E844" i="23"/>
  <c r="D844" i="23"/>
  <c r="C844" i="23"/>
  <c r="I843" i="23"/>
  <c r="H843" i="23"/>
  <c r="G843" i="23"/>
  <c r="F843" i="23"/>
  <c r="E843" i="23"/>
  <c r="D843" i="23"/>
  <c r="C843" i="23"/>
  <c r="I842" i="23"/>
  <c r="I841" i="23"/>
  <c r="H841" i="23"/>
  <c r="G841" i="23"/>
  <c r="F841" i="23"/>
  <c r="E841" i="23"/>
  <c r="D841" i="23"/>
  <c r="C841" i="23"/>
  <c r="I840" i="23"/>
  <c r="I839" i="23"/>
  <c r="H839" i="23"/>
  <c r="G839" i="23"/>
  <c r="F839" i="23"/>
  <c r="E839" i="23"/>
  <c r="D839" i="23"/>
  <c r="C839" i="23"/>
  <c r="I838" i="23"/>
  <c r="H838" i="23"/>
  <c r="G838" i="23"/>
  <c r="F838" i="23"/>
  <c r="E838" i="23"/>
  <c r="D838" i="23"/>
  <c r="C838" i="23"/>
  <c r="I837" i="23"/>
  <c r="H837" i="23"/>
  <c r="G837" i="23"/>
  <c r="F837" i="23"/>
  <c r="E837" i="23"/>
  <c r="D837" i="23"/>
  <c r="C837" i="23"/>
  <c r="I836" i="23"/>
  <c r="H836" i="23"/>
  <c r="G836" i="23"/>
  <c r="F836" i="23"/>
  <c r="E836" i="23"/>
  <c r="D836" i="23"/>
  <c r="C836" i="23"/>
  <c r="I835" i="23"/>
  <c r="H835" i="23"/>
  <c r="G835" i="23"/>
  <c r="F835" i="23"/>
  <c r="E835" i="23"/>
  <c r="D835" i="23"/>
  <c r="C835" i="23"/>
  <c r="I834" i="23"/>
  <c r="I833" i="23"/>
  <c r="H833" i="23"/>
  <c r="G833" i="23"/>
  <c r="F833" i="23"/>
  <c r="E833" i="23"/>
  <c r="D833" i="23"/>
  <c r="C833" i="23"/>
  <c r="I832" i="23"/>
  <c r="H832" i="23"/>
  <c r="G832" i="23"/>
  <c r="F832" i="23"/>
  <c r="E832" i="23"/>
  <c r="D832" i="23"/>
  <c r="C832" i="23"/>
  <c r="I831" i="23"/>
  <c r="H831" i="23"/>
  <c r="G831" i="23"/>
  <c r="F831" i="23"/>
  <c r="E831" i="23"/>
  <c r="D831" i="23"/>
  <c r="C831" i="23"/>
  <c r="I830" i="23"/>
  <c r="H830" i="23"/>
  <c r="G830" i="23"/>
  <c r="F830" i="23"/>
  <c r="E830" i="23"/>
  <c r="D830" i="23"/>
  <c r="C830" i="23"/>
  <c r="I829" i="23"/>
  <c r="H829" i="23"/>
  <c r="G829" i="23"/>
  <c r="F829" i="23"/>
  <c r="E829" i="23"/>
  <c r="D829" i="23"/>
  <c r="C829" i="23"/>
  <c r="I828" i="23"/>
  <c r="H828" i="23"/>
  <c r="G828" i="23"/>
  <c r="F828" i="23"/>
  <c r="E828" i="23"/>
  <c r="D828" i="23"/>
  <c r="C828" i="23"/>
  <c r="I827" i="23"/>
  <c r="I826" i="23"/>
  <c r="H826" i="23"/>
  <c r="G826" i="23"/>
  <c r="F826" i="23"/>
  <c r="E826" i="23"/>
  <c r="D826" i="23"/>
  <c r="C826" i="23"/>
  <c r="I825" i="23"/>
  <c r="H825" i="23"/>
  <c r="G825" i="23"/>
  <c r="F825" i="23"/>
  <c r="E825" i="23"/>
  <c r="D825" i="23"/>
  <c r="C825" i="23"/>
  <c r="I824" i="23"/>
  <c r="H824" i="23"/>
  <c r="G824" i="23"/>
  <c r="F824" i="23"/>
  <c r="E824" i="23"/>
  <c r="D824" i="23"/>
  <c r="C824" i="23"/>
  <c r="I823" i="23"/>
  <c r="H823" i="23"/>
  <c r="G823" i="23"/>
  <c r="F823" i="23"/>
  <c r="E823" i="23"/>
  <c r="D823" i="23"/>
  <c r="C823" i="23"/>
  <c r="I822" i="23"/>
  <c r="H822" i="23"/>
  <c r="G822" i="23"/>
  <c r="F822" i="23"/>
  <c r="E822" i="23"/>
  <c r="D822" i="23"/>
  <c r="C822" i="23"/>
  <c r="I821" i="23"/>
  <c r="H821" i="23"/>
  <c r="G821" i="23"/>
  <c r="F821" i="23"/>
  <c r="E821" i="23"/>
  <c r="D821" i="23"/>
  <c r="C821" i="23"/>
  <c r="I820" i="23"/>
  <c r="I819" i="23"/>
  <c r="H819" i="23"/>
  <c r="G819" i="23"/>
  <c r="F819" i="23"/>
  <c r="E819" i="23"/>
  <c r="D819" i="23"/>
  <c r="C819" i="23"/>
  <c r="I818" i="23"/>
  <c r="H818" i="23"/>
  <c r="G818" i="23"/>
  <c r="F818" i="23"/>
  <c r="E818" i="23"/>
  <c r="D818" i="23"/>
  <c r="C818" i="23"/>
  <c r="I817" i="23"/>
  <c r="I816" i="23"/>
  <c r="H816" i="23"/>
  <c r="G816" i="23"/>
  <c r="F816" i="23"/>
  <c r="E816" i="23"/>
  <c r="D816" i="23"/>
  <c r="C816" i="23"/>
  <c r="I815" i="23"/>
  <c r="H815" i="23"/>
  <c r="G815" i="23"/>
  <c r="F815" i="23"/>
  <c r="E815" i="23"/>
  <c r="D815" i="23"/>
  <c r="C815" i="23"/>
  <c r="I814" i="23"/>
  <c r="H814" i="23"/>
  <c r="G814" i="23"/>
  <c r="F814" i="23"/>
  <c r="E814" i="23"/>
  <c r="D814" i="23"/>
  <c r="C814" i="23"/>
  <c r="I813" i="23"/>
  <c r="H813" i="23"/>
  <c r="G813" i="23"/>
  <c r="F813" i="23"/>
  <c r="E813" i="23"/>
  <c r="D813" i="23"/>
  <c r="C813" i="23"/>
  <c r="I812" i="23"/>
  <c r="I811" i="23"/>
  <c r="H811" i="23"/>
  <c r="G811" i="23"/>
  <c r="F811" i="23"/>
  <c r="E811" i="23"/>
  <c r="D811" i="23"/>
  <c r="C811" i="23"/>
  <c r="I810" i="23"/>
  <c r="I809" i="23"/>
  <c r="E809" i="23"/>
  <c r="I808" i="23"/>
  <c r="I807" i="23"/>
  <c r="E807" i="23"/>
  <c r="I806" i="23"/>
  <c r="F806" i="23"/>
  <c r="E806" i="23"/>
  <c r="C806" i="23"/>
  <c r="I805" i="23"/>
  <c r="F805" i="23"/>
  <c r="E805" i="23"/>
  <c r="C805" i="23"/>
  <c r="I804" i="23"/>
  <c r="F804" i="23"/>
  <c r="E804" i="23"/>
  <c r="C804" i="23"/>
  <c r="I803" i="23"/>
  <c r="H803" i="23"/>
  <c r="G803" i="23"/>
  <c r="F803" i="23"/>
  <c r="E803" i="23"/>
  <c r="D803" i="23"/>
  <c r="C803" i="23"/>
  <c r="I802" i="23"/>
  <c r="I801" i="23"/>
  <c r="H801" i="23"/>
  <c r="G801" i="23"/>
  <c r="F801" i="23"/>
  <c r="E801" i="23"/>
  <c r="D801" i="23"/>
  <c r="C801" i="23"/>
  <c r="I800" i="23"/>
  <c r="E800" i="23"/>
  <c r="I799" i="23"/>
  <c r="E799" i="23"/>
  <c r="I798" i="23"/>
  <c r="E798" i="23"/>
  <c r="I797" i="23"/>
  <c r="E797" i="23"/>
  <c r="I796" i="23"/>
  <c r="H796" i="23"/>
  <c r="G796" i="23"/>
  <c r="F796" i="23"/>
  <c r="E796" i="23"/>
  <c r="D796" i="23"/>
  <c r="C796" i="23"/>
  <c r="I795" i="23"/>
  <c r="I794" i="23"/>
  <c r="H794" i="23"/>
  <c r="G794" i="23"/>
  <c r="F794" i="23"/>
  <c r="E794" i="23"/>
  <c r="D794" i="23"/>
  <c r="C794" i="23"/>
  <c r="I793" i="23"/>
  <c r="E793" i="23"/>
  <c r="I792" i="23"/>
  <c r="E792" i="23"/>
  <c r="I791" i="23"/>
  <c r="E791" i="23"/>
  <c r="I790" i="23"/>
  <c r="E790" i="23"/>
  <c r="I789" i="23"/>
  <c r="H789" i="23"/>
  <c r="G789" i="23"/>
  <c r="F789" i="23"/>
  <c r="E789" i="23"/>
  <c r="D789" i="23"/>
  <c r="C789" i="23"/>
  <c r="I788" i="23"/>
  <c r="I787" i="23"/>
  <c r="H787" i="23"/>
  <c r="G787" i="23"/>
  <c r="F787" i="23"/>
  <c r="E787" i="23"/>
  <c r="D787" i="23"/>
  <c r="C787" i="23"/>
  <c r="I786" i="23"/>
  <c r="H786" i="23"/>
  <c r="G786" i="23"/>
  <c r="F786" i="23"/>
  <c r="E786" i="23"/>
  <c r="D786" i="23"/>
  <c r="C786" i="23"/>
  <c r="I785" i="23"/>
  <c r="I784" i="23"/>
  <c r="E784" i="23"/>
  <c r="I783" i="23"/>
  <c r="H783" i="23"/>
  <c r="G783" i="23"/>
  <c r="F783" i="23"/>
  <c r="E783" i="23"/>
  <c r="D783" i="23"/>
  <c r="C783" i="23"/>
  <c r="I782" i="23"/>
  <c r="H782" i="23"/>
  <c r="G782" i="23"/>
  <c r="F782" i="23"/>
  <c r="E782" i="23"/>
  <c r="D782" i="23"/>
  <c r="C782" i="23"/>
  <c r="I781" i="23"/>
  <c r="F781" i="23"/>
  <c r="E781" i="23"/>
  <c r="I780" i="23"/>
  <c r="F780" i="23"/>
  <c r="E780" i="23"/>
  <c r="I779" i="23"/>
  <c r="E779" i="23"/>
  <c r="I778" i="23"/>
  <c r="H778" i="23"/>
  <c r="G778" i="23"/>
  <c r="F778" i="23"/>
  <c r="E778" i="23"/>
  <c r="D778" i="23"/>
  <c r="C778" i="23"/>
  <c r="I777" i="23"/>
  <c r="E777" i="23"/>
  <c r="I776" i="23"/>
  <c r="E776" i="23"/>
  <c r="I775" i="23"/>
  <c r="E775" i="23"/>
  <c r="I774" i="23"/>
  <c r="H774" i="23"/>
  <c r="G774" i="23"/>
  <c r="F774" i="23"/>
  <c r="E774" i="23"/>
  <c r="D774" i="23"/>
  <c r="C774" i="23"/>
  <c r="I773" i="23"/>
  <c r="E773" i="23"/>
  <c r="I772" i="23"/>
  <c r="E772" i="23"/>
  <c r="I771" i="23"/>
  <c r="E771" i="23"/>
  <c r="I770" i="23"/>
  <c r="H770" i="23"/>
  <c r="G770" i="23"/>
  <c r="F770" i="23"/>
  <c r="E770" i="23"/>
  <c r="D770" i="23"/>
  <c r="C770" i="23"/>
  <c r="I769" i="23"/>
  <c r="H769" i="23"/>
  <c r="G769" i="23"/>
  <c r="F769" i="23"/>
  <c r="E769" i="23"/>
  <c r="D769" i="23"/>
  <c r="C769" i="23"/>
  <c r="I768" i="23"/>
  <c r="E768" i="23"/>
  <c r="I767" i="23"/>
  <c r="E767" i="23"/>
  <c r="I766" i="23"/>
  <c r="F766" i="23"/>
  <c r="E766" i="23"/>
  <c r="I765" i="23"/>
  <c r="H765" i="23"/>
  <c r="G765" i="23"/>
  <c r="F765" i="23"/>
  <c r="E765" i="23"/>
  <c r="D765" i="23"/>
  <c r="C765" i="23"/>
  <c r="I764" i="23"/>
  <c r="H764" i="23"/>
  <c r="G764" i="23"/>
  <c r="F764" i="23"/>
  <c r="E764" i="23"/>
  <c r="D764" i="23"/>
  <c r="C764" i="23"/>
  <c r="I763" i="23"/>
  <c r="I762" i="23"/>
  <c r="H762" i="23"/>
  <c r="G762" i="23"/>
  <c r="F762" i="23"/>
  <c r="E762" i="23"/>
  <c r="D762" i="23"/>
  <c r="C762" i="23"/>
  <c r="I761" i="23"/>
  <c r="I760" i="23"/>
  <c r="E760" i="23"/>
  <c r="I759" i="23"/>
  <c r="I758" i="23"/>
  <c r="E758" i="23"/>
  <c r="I757" i="23"/>
  <c r="E757" i="23"/>
  <c r="I756" i="23"/>
  <c r="E756" i="23"/>
  <c r="I755" i="23"/>
  <c r="E755" i="23"/>
  <c r="I754" i="23"/>
  <c r="H754" i="23"/>
  <c r="G754" i="23"/>
  <c r="F754" i="23"/>
  <c r="E754" i="23"/>
  <c r="D754" i="23"/>
  <c r="C754" i="23"/>
  <c r="I753" i="23"/>
  <c r="I752" i="23"/>
  <c r="H752" i="23"/>
  <c r="G752" i="23"/>
  <c r="F752" i="23"/>
  <c r="E752" i="23"/>
  <c r="D752" i="23"/>
  <c r="C752" i="23"/>
  <c r="I751" i="23"/>
  <c r="E751" i="23"/>
  <c r="I750" i="23"/>
  <c r="E750" i="23"/>
  <c r="I749" i="23"/>
  <c r="E749" i="23"/>
  <c r="I748" i="23"/>
  <c r="E748" i="23"/>
  <c r="I747" i="23"/>
  <c r="H747" i="23"/>
  <c r="G747" i="23"/>
  <c r="F747" i="23"/>
  <c r="E747" i="23"/>
  <c r="D747" i="23"/>
  <c r="C747" i="23"/>
  <c r="I746" i="23"/>
  <c r="I745" i="23"/>
  <c r="H745" i="23"/>
  <c r="G745" i="23"/>
  <c r="F745" i="23"/>
  <c r="E745" i="23"/>
  <c r="D745" i="23"/>
  <c r="C745" i="23"/>
  <c r="I744" i="23"/>
  <c r="E744" i="23"/>
  <c r="I743" i="23"/>
  <c r="G743" i="23"/>
  <c r="F743" i="23"/>
  <c r="E743" i="23"/>
  <c r="C743" i="23"/>
  <c r="I742" i="23"/>
  <c r="G742" i="23"/>
  <c r="F742" i="23"/>
  <c r="E742" i="23"/>
  <c r="C742" i="23"/>
  <c r="I741" i="23"/>
  <c r="E741" i="23"/>
  <c r="C741" i="23"/>
  <c r="I740" i="23"/>
  <c r="H740" i="23"/>
  <c r="G740" i="23"/>
  <c r="F740" i="23"/>
  <c r="E740" i="23"/>
  <c r="D740" i="23"/>
  <c r="C740" i="23"/>
  <c r="I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E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E732" i="23"/>
  <c r="I731" i="23"/>
  <c r="E731" i="23"/>
  <c r="I730" i="23"/>
  <c r="E730" i="23"/>
  <c r="I729" i="23"/>
  <c r="H729" i="23"/>
  <c r="G729" i="23"/>
  <c r="F729" i="23"/>
  <c r="E729" i="23"/>
  <c r="D729" i="23"/>
  <c r="C729" i="23"/>
  <c r="I728" i="23"/>
  <c r="E728" i="23"/>
  <c r="I727" i="23"/>
  <c r="E727" i="23"/>
  <c r="I726" i="23"/>
  <c r="E726" i="23"/>
  <c r="I725" i="23"/>
  <c r="H725" i="23"/>
  <c r="G725" i="23"/>
  <c r="F725" i="23"/>
  <c r="E725" i="23"/>
  <c r="D725" i="23"/>
  <c r="C725" i="23"/>
  <c r="I724" i="23"/>
  <c r="E724" i="23"/>
  <c r="I723" i="23"/>
  <c r="E723" i="23"/>
  <c r="I722" i="23"/>
  <c r="G722" i="23"/>
  <c r="F722" i="23"/>
  <c r="E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G719" i="23"/>
  <c r="F719" i="23"/>
  <c r="E719" i="23"/>
  <c r="I718" i="23"/>
  <c r="E718" i="23"/>
  <c r="I717" i="23"/>
  <c r="G717" i="23"/>
  <c r="F717" i="23"/>
  <c r="E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H711" i="23"/>
  <c r="G711" i="23"/>
  <c r="F711" i="23"/>
  <c r="E711" i="23"/>
  <c r="D711" i="23"/>
  <c r="C711" i="23"/>
  <c r="I710" i="23"/>
  <c r="H710" i="23"/>
  <c r="G710" i="23"/>
  <c r="F710" i="23"/>
  <c r="E710" i="23"/>
  <c r="D710" i="23"/>
  <c r="C710" i="23"/>
  <c r="I709" i="23"/>
  <c r="H709" i="23"/>
  <c r="G709" i="23"/>
  <c r="F709" i="23"/>
  <c r="E709" i="23"/>
  <c r="D709" i="23"/>
  <c r="C709" i="23"/>
  <c r="I708" i="23"/>
  <c r="H708" i="23"/>
  <c r="G708" i="23"/>
  <c r="F708" i="23"/>
  <c r="E708" i="23"/>
  <c r="D708" i="23"/>
  <c r="C708" i="23"/>
  <c r="I707" i="23"/>
  <c r="H707" i="23"/>
  <c r="G707" i="23"/>
  <c r="F707" i="23"/>
  <c r="E707" i="23"/>
  <c r="D707" i="23"/>
  <c r="C707" i="23"/>
  <c r="I706" i="23"/>
  <c r="I705" i="23"/>
  <c r="H705" i="23"/>
  <c r="G705" i="23"/>
  <c r="F705" i="23"/>
  <c r="E705" i="23"/>
  <c r="D705" i="23"/>
  <c r="C705" i="23"/>
  <c r="I704" i="23"/>
  <c r="H704" i="23"/>
  <c r="G704" i="23"/>
  <c r="F704" i="23"/>
  <c r="E704" i="23"/>
  <c r="D704" i="23"/>
  <c r="C704" i="23"/>
  <c r="I703" i="23"/>
  <c r="H703" i="23"/>
  <c r="G703" i="23"/>
  <c r="F703" i="23"/>
  <c r="E703" i="23"/>
  <c r="D703" i="23"/>
  <c r="C703" i="23"/>
  <c r="I702" i="23"/>
  <c r="H702" i="23"/>
  <c r="G702" i="23"/>
  <c r="F702" i="23"/>
  <c r="E702" i="23"/>
  <c r="D702" i="23"/>
  <c r="C702" i="23"/>
  <c r="I701" i="23"/>
  <c r="H701" i="23"/>
  <c r="G701" i="23"/>
  <c r="F701" i="23"/>
  <c r="E701" i="23"/>
  <c r="D701" i="23"/>
  <c r="C701" i="23"/>
  <c r="I700" i="23"/>
  <c r="H700" i="23"/>
  <c r="G700" i="23"/>
  <c r="F700" i="23"/>
  <c r="E700" i="23"/>
  <c r="D700" i="23"/>
  <c r="C700" i="23"/>
  <c r="I699" i="23"/>
  <c r="I698" i="23"/>
  <c r="H698" i="23"/>
  <c r="G698" i="23"/>
  <c r="F698" i="23"/>
  <c r="E698" i="23"/>
  <c r="D698" i="23"/>
  <c r="C698" i="23"/>
  <c r="I697" i="23"/>
  <c r="H697" i="23"/>
  <c r="G697" i="23"/>
  <c r="F697" i="23"/>
  <c r="E697" i="23"/>
  <c r="D697" i="23"/>
  <c r="C697" i="23"/>
  <c r="I696" i="23"/>
  <c r="H696" i="23"/>
  <c r="G696" i="23"/>
  <c r="F696" i="23"/>
  <c r="E696" i="23"/>
  <c r="D696" i="23"/>
  <c r="C696" i="23"/>
  <c r="I695" i="23"/>
  <c r="H695" i="23"/>
  <c r="G695" i="23"/>
  <c r="F695" i="23"/>
  <c r="E695" i="23"/>
  <c r="D695" i="23"/>
  <c r="C695" i="23"/>
  <c r="M694" i="23"/>
  <c r="L694" i="23"/>
  <c r="K694" i="23"/>
  <c r="I694" i="23"/>
  <c r="H694" i="23"/>
  <c r="G694" i="23"/>
  <c r="F694" i="23"/>
  <c r="E694" i="23"/>
  <c r="D694" i="23"/>
  <c r="C694" i="23"/>
  <c r="I693" i="23"/>
  <c r="H693" i="23"/>
  <c r="G693" i="23"/>
  <c r="F693" i="23"/>
  <c r="E693" i="23"/>
  <c r="D693" i="23"/>
  <c r="C693" i="23"/>
  <c r="I692" i="23"/>
  <c r="I691" i="23"/>
  <c r="H691" i="23"/>
  <c r="G691" i="23"/>
  <c r="F691" i="23"/>
  <c r="E691" i="23"/>
  <c r="D691" i="23"/>
  <c r="C691" i="23"/>
  <c r="I690" i="23"/>
  <c r="H690" i="23"/>
  <c r="G690" i="23"/>
  <c r="F690" i="23"/>
  <c r="E690" i="23"/>
  <c r="D690" i="23"/>
  <c r="C690" i="23"/>
  <c r="I689" i="23"/>
  <c r="I688" i="23"/>
  <c r="H688" i="23"/>
  <c r="G688" i="23"/>
  <c r="F688" i="23"/>
  <c r="E688" i="23"/>
  <c r="D688" i="23"/>
  <c r="C688" i="23"/>
  <c r="I687" i="23"/>
  <c r="H687" i="23"/>
  <c r="G687" i="23"/>
  <c r="F687" i="23"/>
  <c r="E687" i="23"/>
  <c r="D687" i="23"/>
  <c r="C687" i="23"/>
  <c r="I686" i="23"/>
  <c r="H686" i="23"/>
  <c r="G686" i="23"/>
  <c r="F686" i="23"/>
  <c r="E686" i="23"/>
  <c r="D686" i="23"/>
  <c r="C686" i="23"/>
  <c r="I685" i="23"/>
  <c r="H685" i="23"/>
  <c r="G685" i="23"/>
  <c r="F685" i="23"/>
  <c r="E685" i="23"/>
  <c r="D685" i="23"/>
  <c r="C685" i="23"/>
  <c r="I684" i="23"/>
  <c r="I683" i="23"/>
  <c r="H683" i="23"/>
  <c r="G683" i="23"/>
  <c r="F683" i="23"/>
  <c r="E683" i="23"/>
  <c r="D683" i="23"/>
  <c r="C683" i="23"/>
  <c r="I682" i="23"/>
  <c r="I681" i="23"/>
  <c r="E681" i="23"/>
  <c r="I680" i="23"/>
  <c r="I679" i="23"/>
  <c r="E679" i="23"/>
  <c r="I678" i="23"/>
  <c r="E678" i="23"/>
  <c r="I677" i="23"/>
  <c r="E677" i="23"/>
  <c r="I676" i="23"/>
  <c r="E676" i="23"/>
  <c r="I675" i="23"/>
  <c r="H675" i="23"/>
  <c r="G675" i="23"/>
  <c r="F675" i="23"/>
  <c r="E675" i="23"/>
  <c r="D675" i="23"/>
  <c r="C675" i="23"/>
  <c r="I674" i="23"/>
  <c r="I673" i="23"/>
  <c r="H673" i="23"/>
  <c r="G673" i="23"/>
  <c r="F673" i="23"/>
  <c r="E673" i="23"/>
  <c r="D673" i="23"/>
  <c r="C673" i="23"/>
  <c r="I672" i="23"/>
  <c r="E672" i="23"/>
  <c r="I671" i="23"/>
  <c r="E671" i="23"/>
  <c r="I670" i="23"/>
  <c r="E670" i="23"/>
  <c r="I669" i="23"/>
  <c r="E669" i="23"/>
  <c r="I668" i="23"/>
  <c r="H668" i="23"/>
  <c r="G668" i="23"/>
  <c r="F668" i="23"/>
  <c r="E668" i="23"/>
  <c r="D668" i="23"/>
  <c r="C668" i="23"/>
  <c r="I667" i="23"/>
  <c r="I666" i="23"/>
  <c r="H666" i="23"/>
  <c r="G666" i="23"/>
  <c r="F666" i="23"/>
  <c r="E666" i="23"/>
  <c r="D666" i="23"/>
  <c r="C666" i="23"/>
  <c r="I665" i="23"/>
  <c r="E665" i="23"/>
  <c r="I664" i="23"/>
  <c r="E664" i="23"/>
  <c r="I663" i="23"/>
  <c r="E663" i="23"/>
  <c r="I662" i="23"/>
  <c r="E662" i="23"/>
  <c r="I661" i="23"/>
  <c r="H661" i="23"/>
  <c r="G661" i="23"/>
  <c r="F661" i="23"/>
  <c r="E661" i="23"/>
  <c r="D661" i="23"/>
  <c r="C661" i="23"/>
  <c r="I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E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E653" i="23"/>
  <c r="I652" i="23"/>
  <c r="E652" i="23"/>
  <c r="I651" i="23"/>
  <c r="E651" i="23"/>
  <c r="I650" i="23"/>
  <c r="I649" i="23"/>
  <c r="E649" i="23"/>
  <c r="I648" i="23"/>
  <c r="E648" i="23"/>
  <c r="K647" i="23"/>
  <c r="I647" i="23"/>
  <c r="E647" i="23"/>
  <c r="I646" i="23"/>
  <c r="H646" i="23"/>
  <c r="G646" i="23"/>
  <c r="F646" i="23"/>
  <c r="E646" i="23"/>
  <c r="D646" i="23"/>
  <c r="C646" i="23"/>
  <c r="I645" i="23"/>
  <c r="E645" i="23"/>
  <c r="I644" i="23"/>
  <c r="E644" i="23"/>
  <c r="I643" i="23"/>
  <c r="E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K640" i="23"/>
  <c r="I640" i="23"/>
  <c r="E640" i="23"/>
  <c r="I639" i="23"/>
  <c r="E639" i="23"/>
  <c r="I638" i="23"/>
  <c r="E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H586" i="23"/>
  <c r="G586" i="23"/>
  <c r="F586" i="23"/>
  <c r="E586" i="23"/>
  <c r="D586" i="23"/>
  <c r="C586" i="23"/>
  <c r="I585" i="23"/>
  <c r="I584" i="23"/>
  <c r="E584" i="23"/>
  <c r="I583" i="23"/>
  <c r="I582" i="23"/>
  <c r="E582" i="23"/>
  <c r="I581" i="23"/>
  <c r="E581" i="23"/>
  <c r="I580" i="23"/>
  <c r="E580" i="23"/>
  <c r="I579" i="23"/>
  <c r="E579" i="23"/>
  <c r="I578" i="23"/>
  <c r="H578" i="23"/>
  <c r="G578" i="23"/>
  <c r="F578" i="23"/>
  <c r="E578" i="23"/>
  <c r="D578" i="23"/>
  <c r="C578" i="23"/>
  <c r="I577" i="23"/>
  <c r="I576" i="23"/>
  <c r="H576" i="23"/>
  <c r="G576" i="23"/>
  <c r="F576" i="23"/>
  <c r="E576" i="23"/>
  <c r="D576" i="23"/>
  <c r="C576" i="23"/>
  <c r="I575" i="23"/>
  <c r="E575" i="23"/>
  <c r="I574" i="23"/>
  <c r="E574" i="23"/>
  <c r="I573" i="23"/>
  <c r="E573" i="23"/>
  <c r="I572" i="23"/>
  <c r="E572" i="23"/>
  <c r="I571" i="23"/>
  <c r="H571" i="23"/>
  <c r="G571" i="23"/>
  <c r="F571" i="23"/>
  <c r="E571" i="23"/>
  <c r="D571" i="23"/>
  <c r="C571" i="23"/>
  <c r="I570" i="23"/>
  <c r="I569" i="23"/>
  <c r="H569" i="23"/>
  <c r="G569" i="23"/>
  <c r="F569" i="23"/>
  <c r="E569" i="23"/>
  <c r="D569" i="23"/>
  <c r="C569" i="23"/>
  <c r="I568" i="23"/>
  <c r="E568" i="23"/>
  <c r="I567" i="23"/>
  <c r="E567" i="23"/>
  <c r="I566" i="23"/>
  <c r="E566" i="23"/>
  <c r="I565" i="23"/>
  <c r="E565" i="23"/>
  <c r="I564" i="23"/>
  <c r="H564" i="23"/>
  <c r="G564" i="23"/>
  <c r="F564" i="23"/>
  <c r="E564" i="23"/>
  <c r="D564" i="23"/>
  <c r="C564" i="23"/>
  <c r="I563" i="23"/>
  <c r="I562" i="23"/>
  <c r="H562" i="23"/>
  <c r="G562" i="23"/>
  <c r="F562" i="23"/>
  <c r="E562" i="23"/>
  <c r="D562" i="23"/>
  <c r="C562" i="23"/>
  <c r="I561" i="23"/>
  <c r="H561" i="23"/>
  <c r="G561" i="23"/>
  <c r="F561" i="23"/>
  <c r="E561" i="23"/>
  <c r="D561" i="23"/>
  <c r="C561" i="23"/>
  <c r="I560" i="23"/>
  <c r="I559" i="23"/>
  <c r="E559" i="23"/>
  <c r="I558" i="23"/>
  <c r="H558" i="23"/>
  <c r="G558" i="23"/>
  <c r="F558" i="23"/>
  <c r="E558" i="23"/>
  <c r="D558" i="23"/>
  <c r="C558" i="23"/>
  <c r="I557" i="23"/>
  <c r="H557" i="23"/>
  <c r="G557" i="23"/>
  <c r="F557" i="23"/>
  <c r="E557" i="23"/>
  <c r="D557" i="23"/>
  <c r="C557" i="23"/>
  <c r="I556" i="23"/>
  <c r="E556" i="23"/>
  <c r="I555" i="23"/>
  <c r="E555" i="23"/>
  <c r="I554" i="23"/>
  <c r="E554" i="23"/>
  <c r="I553" i="23"/>
  <c r="I552" i="23"/>
  <c r="E552" i="23"/>
  <c r="I551" i="23"/>
  <c r="E551" i="23"/>
  <c r="K550" i="23"/>
  <c r="I550" i="23"/>
  <c r="E550" i="23"/>
  <c r="I549" i="23"/>
  <c r="H549" i="23"/>
  <c r="G549" i="23"/>
  <c r="F549" i="23"/>
  <c r="E549" i="23"/>
  <c r="D549" i="23"/>
  <c r="C549" i="23"/>
  <c r="I548" i="23"/>
  <c r="E548" i="23"/>
  <c r="I547" i="23"/>
  <c r="E547" i="23"/>
  <c r="I546" i="23"/>
  <c r="E546" i="23"/>
  <c r="I545" i="23"/>
  <c r="H545" i="23"/>
  <c r="G545" i="23"/>
  <c r="F545" i="23"/>
  <c r="E545" i="23"/>
  <c r="D545" i="23"/>
  <c r="C545" i="23"/>
  <c r="I544" i="23"/>
  <c r="H544" i="23"/>
  <c r="G544" i="23"/>
  <c r="F544" i="23"/>
  <c r="E544" i="23"/>
  <c r="D544" i="23"/>
  <c r="C544" i="23"/>
  <c r="K543" i="23"/>
  <c r="I543" i="23"/>
  <c r="E543" i="23"/>
  <c r="C543" i="23"/>
  <c r="I542" i="23"/>
  <c r="E542" i="23"/>
  <c r="I541" i="23"/>
  <c r="E541" i="23"/>
  <c r="I540" i="23"/>
  <c r="H540" i="23"/>
  <c r="G540" i="23"/>
  <c r="F540" i="23"/>
  <c r="E540" i="23"/>
  <c r="D540" i="23"/>
  <c r="C540" i="23"/>
  <c r="I539" i="23"/>
  <c r="H539" i="23"/>
  <c r="G539" i="23"/>
  <c r="F539" i="23"/>
  <c r="E539" i="23"/>
  <c r="D539" i="23"/>
  <c r="C539" i="23"/>
  <c r="I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K497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H486" i="23"/>
  <c r="G486" i="23"/>
  <c r="F486" i="23"/>
  <c r="E486" i="23"/>
  <c r="D486" i="23"/>
  <c r="C486" i="23"/>
  <c r="I485" i="23"/>
  <c r="H485" i="23"/>
  <c r="G485" i="23"/>
  <c r="F485" i="23"/>
  <c r="E485" i="23"/>
  <c r="D485" i="23"/>
  <c r="C485" i="23"/>
  <c r="I484" i="23"/>
  <c r="H484" i="23"/>
  <c r="G484" i="23"/>
  <c r="F484" i="23"/>
  <c r="E484" i="23"/>
  <c r="D484" i="23"/>
  <c r="C484" i="23"/>
  <c r="I483" i="23"/>
  <c r="H483" i="23"/>
  <c r="G483" i="23"/>
  <c r="F483" i="23"/>
  <c r="E483" i="23"/>
  <c r="D483" i="23"/>
  <c r="C483" i="23"/>
  <c r="I482" i="23"/>
  <c r="H482" i="23"/>
  <c r="G482" i="23"/>
  <c r="F482" i="23"/>
  <c r="E482" i="23"/>
  <c r="D482" i="23"/>
  <c r="C482" i="23"/>
  <c r="I481" i="23"/>
  <c r="I480" i="23"/>
  <c r="H480" i="23"/>
  <c r="G480" i="23"/>
  <c r="F480" i="23"/>
  <c r="E480" i="23"/>
  <c r="D480" i="23"/>
  <c r="C480" i="23"/>
  <c r="I479" i="23"/>
  <c r="H479" i="23"/>
  <c r="G479" i="23"/>
  <c r="F479" i="23"/>
  <c r="E479" i="23"/>
  <c r="D479" i="23"/>
  <c r="C479" i="23"/>
  <c r="I478" i="23"/>
  <c r="H478" i="23"/>
  <c r="G478" i="23"/>
  <c r="F478" i="23"/>
  <c r="E478" i="23"/>
  <c r="D478" i="23"/>
  <c r="C478" i="23"/>
  <c r="I477" i="23"/>
  <c r="H477" i="23"/>
  <c r="G477" i="23"/>
  <c r="F477" i="23"/>
  <c r="E477" i="23"/>
  <c r="D477" i="23"/>
  <c r="C477" i="23"/>
  <c r="I476" i="23"/>
  <c r="H476" i="23"/>
  <c r="G476" i="23"/>
  <c r="F476" i="23"/>
  <c r="E476" i="23"/>
  <c r="D476" i="23"/>
  <c r="C476" i="23"/>
  <c r="I475" i="23"/>
  <c r="H475" i="23"/>
  <c r="G475" i="23"/>
  <c r="F475" i="23"/>
  <c r="E475" i="23"/>
  <c r="D475" i="23"/>
  <c r="C475" i="23"/>
  <c r="I474" i="23"/>
  <c r="I473" i="23"/>
  <c r="H473" i="23"/>
  <c r="G473" i="23"/>
  <c r="F473" i="23"/>
  <c r="E473" i="23"/>
  <c r="D473" i="23"/>
  <c r="C473" i="23"/>
  <c r="I472" i="23"/>
  <c r="H472" i="23"/>
  <c r="G472" i="23"/>
  <c r="F472" i="23"/>
  <c r="E472" i="23"/>
  <c r="D472" i="23"/>
  <c r="C472" i="23"/>
  <c r="I471" i="23"/>
  <c r="H471" i="23"/>
  <c r="G471" i="23"/>
  <c r="F471" i="23"/>
  <c r="E471" i="23"/>
  <c r="D471" i="23"/>
  <c r="C471" i="23"/>
  <c r="I470" i="23"/>
  <c r="H470" i="23"/>
  <c r="G470" i="23"/>
  <c r="F470" i="23"/>
  <c r="E470" i="23"/>
  <c r="D470" i="23"/>
  <c r="C470" i="23"/>
  <c r="I469" i="23"/>
  <c r="H469" i="23"/>
  <c r="G469" i="23"/>
  <c r="F469" i="23"/>
  <c r="E469" i="23"/>
  <c r="D469" i="23"/>
  <c r="C469" i="23"/>
  <c r="I468" i="23"/>
  <c r="H468" i="23"/>
  <c r="G468" i="23"/>
  <c r="F468" i="23"/>
  <c r="E468" i="23"/>
  <c r="D468" i="23"/>
  <c r="C468" i="23"/>
  <c r="I467" i="23"/>
  <c r="I466" i="23"/>
  <c r="H466" i="23"/>
  <c r="G466" i="23"/>
  <c r="F466" i="23"/>
  <c r="E466" i="23"/>
  <c r="D466" i="23"/>
  <c r="C466" i="23"/>
  <c r="I465" i="23"/>
  <c r="H465" i="23"/>
  <c r="G465" i="23"/>
  <c r="F465" i="23"/>
  <c r="E465" i="23"/>
  <c r="D465" i="23"/>
  <c r="C465" i="23"/>
  <c r="I464" i="23"/>
  <c r="I463" i="23"/>
  <c r="H463" i="23"/>
  <c r="G463" i="23"/>
  <c r="F463" i="23"/>
  <c r="E463" i="23"/>
  <c r="D463" i="23"/>
  <c r="C463" i="23"/>
  <c r="I462" i="23"/>
  <c r="H462" i="23"/>
  <c r="G462" i="23"/>
  <c r="F462" i="23"/>
  <c r="E462" i="23"/>
  <c r="D462" i="23"/>
  <c r="C462" i="23"/>
  <c r="I461" i="23"/>
  <c r="H461" i="23"/>
  <c r="G461" i="23"/>
  <c r="F461" i="23"/>
  <c r="E461" i="23"/>
  <c r="D461" i="23"/>
  <c r="C461" i="23"/>
  <c r="I460" i="23"/>
  <c r="H460" i="23"/>
  <c r="G460" i="23"/>
  <c r="F460" i="23"/>
  <c r="E460" i="23"/>
  <c r="D460" i="23"/>
  <c r="C460" i="23"/>
  <c r="I459" i="23"/>
  <c r="I458" i="23"/>
  <c r="H458" i="23"/>
  <c r="G458" i="23"/>
  <c r="F458" i="23"/>
  <c r="E458" i="23"/>
  <c r="D458" i="23"/>
  <c r="C458" i="23"/>
  <c r="I457" i="23"/>
  <c r="I456" i="23"/>
  <c r="E456" i="23"/>
  <c r="I455" i="23"/>
  <c r="I454" i="23"/>
  <c r="E454" i="23"/>
  <c r="I453" i="23"/>
  <c r="E453" i="23"/>
  <c r="I452" i="23"/>
  <c r="E452" i="23"/>
  <c r="I451" i="23"/>
  <c r="E451" i="23"/>
  <c r="I450" i="23"/>
  <c r="H450" i="23"/>
  <c r="G450" i="23"/>
  <c r="F450" i="23"/>
  <c r="E450" i="23"/>
  <c r="D450" i="23"/>
  <c r="C450" i="23"/>
  <c r="I449" i="23"/>
  <c r="I448" i="23"/>
  <c r="H448" i="23"/>
  <c r="G448" i="23"/>
  <c r="F448" i="23"/>
  <c r="E448" i="23"/>
  <c r="D448" i="23"/>
  <c r="C448" i="23"/>
  <c r="I447" i="23"/>
  <c r="E447" i="23"/>
  <c r="I446" i="23"/>
  <c r="E446" i="23"/>
  <c r="I445" i="23"/>
  <c r="E445" i="23"/>
  <c r="I444" i="23"/>
  <c r="E444" i="23"/>
  <c r="I443" i="23"/>
  <c r="H443" i="23"/>
  <c r="G443" i="23"/>
  <c r="F443" i="23"/>
  <c r="E443" i="23"/>
  <c r="D443" i="23"/>
  <c r="C443" i="23"/>
  <c r="I442" i="23"/>
  <c r="I441" i="23"/>
  <c r="H441" i="23"/>
  <c r="G441" i="23"/>
  <c r="F441" i="23"/>
  <c r="E441" i="23"/>
  <c r="D441" i="23"/>
  <c r="C441" i="23"/>
  <c r="I440" i="23"/>
  <c r="E440" i="23"/>
  <c r="I439" i="23"/>
  <c r="G439" i="23"/>
  <c r="F439" i="23"/>
  <c r="E439" i="23"/>
  <c r="C439" i="23"/>
  <c r="I438" i="23"/>
  <c r="G438" i="23"/>
  <c r="F438" i="23"/>
  <c r="E438" i="23"/>
  <c r="C438" i="23"/>
  <c r="I437" i="23"/>
  <c r="F437" i="23"/>
  <c r="E437" i="23"/>
  <c r="C437" i="23"/>
  <c r="I436" i="23"/>
  <c r="H436" i="23"/>
  <c r="G436" i="23"/>
  <c r="F436" i="23"/>
  <c r="E436" i="23"/>
  <c r="D436" i="23"/>
  <c r="C436" i="23"/>
  <c r="J435" i="23"/>
  <c r="I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E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E428" i="23"/>
  <c r="I427" i="23"/>
  <c r="E427" i="23"/>
  <c r="I426" i="23"/>
  <c r="E426" i="23"/>
  <c r="I425" i="23"/>
  <c r="H425" i="23"/>
  <c r="G425" i="23"/>
  <c r="F425" i="23"/>
  <c r="E425" i="23"/>
  <c r="D425" i="23"/>
  <c r="C425" i="23"/>
  <c r="I424" i="23"/>
  <c r="E424" i="23"/>
  <c r="I423" i="23"/>
  <c r="E423" i="23"/>
  <c r="I422" i="23"/>
  <c r="E422" i="23"/>
  <c r="I421" i="23"/>
  <c r="H421" i="23"/>
  <c r="G421" i="23"/>
  <c r="F421" i="23"/>
  <c r="E421" i="23"/>
  <c r="D421" i="23"/>
  <c r="C421" i="23"/>
  <c r="I420" i="23"/>
  <c r="E420" i="23"/>
  <c r="I419" i="23"/>
  <c r="E419" i="23"/>
  <c r="I418" i="23"/>
  <c r="G418" i="23"/>
  <c r="F418" i="23"/>
  <c r="E418" i="23"/>
  <c r="C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G415" i="23"/>
  <c r="F415" i="23"/>
  <c r="E415" i="23"/>
  <c r="C415" i="23"/>
  <c r="I414" i="23"/>
  <c r="E414" i="23"/>
  <c r="I413" i="23"/>
  <c r="G413" i="23"/>
  <c r="F413" i="23"/>
  <c r="E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D407" i="23"/>
  <c r="C407" i="23"/>
  <c r="I406" i="23"/>
  <c r="H406" i="23"/>
  <c r="G406" i="23"/>
  <c r="F406" i="23"/>
  <c r="E406" i="23"/>
  <c r="D406" i="23"/>
  <c r="C406" i="23"/>
  <c r="I405" i="23"/>
  <c r="H405" i="23"/>
  <c r="G405" i="23"/>
  <c r="F405" i="23"/>
  <c r="E405" i="23"/>
  <c r="D405" i="23"/>
  <c r="C405" i="23"/>
  <c r="I404" i="23"/>
  <c r="H404" i="23"/>
  <c r="G404" i="23"/>
  <c r="F404" i="23"/>
  <c r="E404" i="23"/>
  <c r="D404" i="23"/>
  <c r="C404" i="23"/>
  <c r="I403" i="23"/>
  <c r="H403" i="23"/>
  <c r="G403" i="23"/>
  <c r="F403" i="23"/>
  <c r="E403" i="23"/>
  <c r="D403" i="23"/>
  <c r="C403" i="23"/>
  <c r="I402" i="23"/>
  <c r="I401" i="23"/>
  <c r="H401" i="23"/>
  <c r="G401" i="23"/>
  <c r="F401" i="23"/>
  <c r="E401" i="23"/>
  <c r="D401" i="23"/>
  <c r="C401" i="23"/>
  <c r="I400" i="23"/>
  <c r="H400" i="23"/>
  <c r="G400" i="23"/>
  <c r="F400" i="23"/>
  <c r="E400" i="23"/>
  <c r="D400" i="23"/>
  <c r="C400" i="23"/>
  <c r="I399" i="23"/>
  <c r="H399" i="23"/>
  <c r="G399" i="23"/>
  <c r="F399" i="23"/>
  <c r="E399" i="23"/>
  <c r="D399" i="23"/>
  <c r="C399" i="23"/>
  <c r="I398" i="23"/>
  <c r="H398" i="23"/>
  <c r="G398" i="23"/>
  <c r="F398" i="23"/>
  <c r="E398" i="23"/>
  <c r="D398" i="23"/>
  <c r="C398" i="23"/>
  <c r="I397" i="23"/>
  <c r="H397" i="23"/>
  <c r="G397" i="23"/>
  <c r="F397" i="23"/>
  <c r="E397" i="23"/>
  <c r="D397" i="23"/>
  <c r="C397" i="23"/>
  <c r="I396" i="23"/>
  <c r="H396" i="23"/>
  <c r="G396" i="23"/>
  <c r="F396" i="23"/>
  <c r="E396" i="23"/>
  <c r="D396" i="23"/>
  <c r="C396" i="23"/>
  <c r="I395" i="23"/>
  <c r="I394" i="23"/>
  <c r="H394" i="23"/>
  <c r="G394" i="23"/>
  <c r="F394" i="23"/>
  <c r="E394" i="23"/>
  <c r="D394" i="23"/>
  <c r="C394" i="23"/>
  <c r="I393" i="23"/>
  <c r="H393" i="23"/>
  <c r="G393" i="23"/>
  <c r="F393" i="23"/>
  <c r="E393" i="23"/>
  <c r="D393" i="23"/>
  <c r="C393" i="23"/>
  <c r="I392" i="23"/>
  <c r="H392" i="23"/>
  <c r="G392" i="23"/>
  <c r="F392" i="23"/>
  <c r="E392" i="23"/>
  <c r="D392" i="23"/>
  <c r="C392" i="23"/>
  <c r="I391" i="23"/>
  <c r="H391" i="23"/>
  <c r="G391" i="23"/>
  <c r="F391" i="23"/>
  <c r="E391" i="23"/>
  <c r="D391" i="23"/>
  <c r="C391" i="23"/>
  <c r="I390" i="23"/>
  <c r="H390" i="23"/>
  <c r="G390" i="23"/>
  <c r="F390" i="23"/>
  <c r="E390" i="23"/>
  <c r="D390" i="23"/>
  <c r="C390" i="23"/>
  <c r="I389" i="23"/>
  <c r="H389" i="23"/>
  <c r="G389" i="23"/>
  <c r="F389" i="23"/>
  <c r="E389" i="23"/>
  <c r="D389" i="23"/>
  <c r="C389" i="23"/>
  <c r="I388" i="23"/>
  <c r="I387" i="23"/>
  <c r="H387" i="23"/>
  <c r="G387" i="23"/>
  <c r="F387" i="23"/>
  <c r="E387" i="23"/>
  <c r="D387" i="23"/>
  <c r="C387" i="23"/>
  <c r="I386" i="23"/>
  <c r="H386" i="23"/>
  <c r="G386" i="23"/>
  <c r="F386" i="23"/>
  <c r="E386" i="23"/>
  <c r="D386" i="23"/>
  <c r="C386" i="23"/>
  <c r="I385" i="23"/>
  <c r="I384" i="23"/>
  <c r="H384" i="23"/>
  <c r="G384" i="23"/>
  <c r="F384" i="23"/>
  <c r="E384" i="23"/>
  <c r="D384" i="23"/>
  <c r="C384" i="23"/>
  <c r="I383" i="23"/>
  <c r="H383" i="23"/>
  <c r="G383" i="23"/>
  <c r="F383" i="23"/>
  <c r="E383" i="23"/>
  <c r="D383" i="23"/>
  <c r="C383" i="23"/>
  <c r="I382" i="23"/>
  <c r="H382" i="23"/>
  <c r="G382" i="23"/>
  <c r="F382" i="23"/>
  <c r="E382" i="23"/>
  <c r="D382" i="23"/>
  <c r="C382" i="23"/>
  <c r="I381" i="23"/>
  <c r="H381" i="23"/>
  <c r="G381" i="23"/>
  <c r="F381" i="23"/>
  <c r="E381" i="23"/>
  <c r="D381" i="23"/>
  <c r="C381" i="23"/>
  <c r="I380" i="23"/>
  <c r="I379" i="23"/>
  <c r="I378" i="23"/>
  <c r="H378" i="23"/>
  <c r="G378" i="23"/>
  <c r="F378" i="23"/>
  <c r="E378" i="23"/>
  <c r="D378" i="23"/>
  <c r="C378" i="23"/>
  <c r="I377" i="23"/>
  <c r="I376" i="23"/>
  <c r="E376" i="23"/>
  <c r="I375" i="23"/>
  <c r="I374" i="23"/>
  <c r="E374" i="23"/>
  <c r="I373" i="23"/>
  <c r="E373" i="23"/>
  <c r="I372" i="23"/>
  <c r="E372" i="23"/>
  <c r="I371" i="23"/>
  <c r="E371" i="23"/>
  <c r="I370" i="23"/>
  <c r="H370" i="23"/>
  <c r="G370" i="23"/>
  <c r="F370" i="23"/>
  <c r="E370" i="23"/>
  <c r="D370" i="23"/>
  <c r="C370" i="23"/>
  <c r="I369" i="23"/>
  <c r="I368" i="23"/>
  <c r="H368" i="23"/>
  <c r="G368" i="23"/>
  <c r="F368" i="23"/>
  <c r="E368" i="23"/>
  <c r="D368" i="23"/>
  <c r="C368" i="23"/>
  <c r="I367" i="23"/>
  <c r="E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I361" i="23"/>
  <c r="H361" i="23"/>
  <c r="G361" i="23"/>
  <c r="F361" i="23"/>
  <c r="E361" i="23"/>
  <c r="D361" i="23"/>
  <c r="C361" i="23"/>
  <c r="I360" i="23"/>
  <c r="E360" i="23"/>
  <c r="I359" i="23"/>
  <c r="E359" i="23"/>
  <c r="I358" i="23"/>
  <c r="E358" i="23"/>
  <c r="I357" i="23"/>
  <c r="E357" i="23"/>
  <c r="I356" i="23"/>
  <c r="H356" i="23"/>
  <c r="G356" i="23"/>
  <c r="F356" i="23"/>
  <c r="E356" i="23"/>
  <c r="D356" i="23"/>
  <c r="C356" i="23"/>
  <c r="I355" i="23"/>
  <c r="I354" i="23"/>
  <c r="H354" i="23"/>
  <c r="G354" i="23"/>
  <c r="F354" i="23"/>
  <c r="E354" i="23"/>
  <c r="D354" i="23"/>
  <c r="C354" i="23"/>
  <c r="I353" i="23"/>
  <c r="H353" i="23"/>
  <c r="G353" i="23"/>
  <c r="F353" i="23"/>
  <c r="E353" i="23"/>
  <c r="D353" i="23"/>
  <c r="C353" i="23"/>
  <c r="I352" i="23"/>
  <c r="I351" i="23"/>
  <c r="E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E348" i="23"/>
  <c r="I347" i="23"/>
  <c r="E347" i="23"/>
  <c r="I346" i="23"/>
  <c r="E346" i="23"/>
  <c r="I345" i="23"/>
  <c r="H345" i="23"/>
  <c r="G345" i="23"/>
  <c r="F345" i="23"/>
  <c r="E345" i="23"/>
  <c r="D345" i="23"/>
  <c r="C345" i="23"/>
  <c r="I344" i="23"/>
  <c r="E344" i="23"/>
  <c r="I343" i="23"/>
  <c r="E343" i="23"/>
  <c r="I342" i="23"/>
  <c r="E342" i="23"/>
  <c r="I341" i="23"/>
  <c r="H341" i="23"/>
  <c r="G341" i="23"/>
  <c r="F341" i="23"/>
  <c r="E341" i="23"/>
  <c r="D341" i="23"/>
  <c r="C341" i="23"/>
  <c r="I340" i="23"/>
  <c r="E340" i="23"/>
  <c r="I339" i="23"/>
  <c r="E339" i="23"/>
  <c r="I338" i="23"/>
  <c r="E338" i="23"/>
  <c r="I337" i="23"/>
  <c r="H337" i="23"/>
  <c r="G337" i="23"/>
  <c r="F337" i="23"/>
  <c r="E337" i="23"/>
  <c r="D337" i="23"/>
  <c r="C337" i="23"/>
  <c r="I336" i="23"/>
  <c r="H336" i="23"/>
  <c r="G336" i="23"/>
  <c r="F336" i="23"/>
  <c r="E336" i="23"/>
  <c r="D336" i="23"/>
  <c r="C336" i="23"/>
  <c r="I335" i="23"/>
  <c r="E335" i="23"/>
  <c r="I334" i="23"/>
  <c r="E334" i="23"/>
  <c r="I333" i="23"/>
  <c r="E333" i="23"/>
  <c r="I332" i="23"/>
  <c r="H332" i="23"/>
  <c r="G332" i="23"/>
  <c r="F332" i="23"/>
  <c r="E332" i="23"/>
  <c r="D332" i="23"/>
  <c r="C332" i="23"/>
  <c r="I331" i="23"/>
  <c r="H331" i="23"/>
  <c r="G331" i="23"/>
  <c r="F331" i="23"/>
  <c r="E331" i="23"/>
  <c r="D331" i="23"/>
  <c r="C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H281" i="23"/>
  <c r="G281" i="23"/>
  <c r="F281" i="23"/>
  <c r="E281" i="23"/>
  <c r="D281" i="23"/>
  <c r="C281" i="23"/>
  <c r="I280" i="23"/>
  <c r="I279" i="23"/>
  <c r="E279" i="23"/>
  <c r="I278" i="23"/>
  <c r="I277" i="23"/>
  <c r="E277" i="23"/>
  <c r="I276" i="23"/>
  <c r="F276" i="23"/>
  <c r="E276" i="23"/>
  <c r="I275" i="23"/>
  <c r="F275" i="23"/>
  <c r="E275" i="23"/>
  <c r="I274" i="23"/>
  <c r="E274" i="23"/>
  <c r="D274" i="23"/>
  <c r="I273" i="23"/>
  <c r="H273" i="23"/>
  <c r="G273" i="23"/>
  <c r="F273" i="23"/>
  <c r="E273" i="23"/>
  <c r="D273" i="23"/>
  <c r="C273" i="23"/>
  <c r="I272" i="23"/>
  <c r="I271" i="23"/>
  <c r="H271" i="23"/>
  <c r="G271" i="23"/>
  <c r="F271" i="23"/>
  <c r="E271" i="23"/>
  <c r="D271" i="23"/>
  <c r="C271" i="23"/>
  <c r="I270" i="23"/>
  <c r="E270" i="23"/>
  <c r="I269" i="23"/>
  <c r="E269" i="23"/>
  <c r="I268" i="23"/>
  <c r="E268" i="23"/>
  <c r="I267" i="23"/>
  <c r="I266" i="23"/>
  <c r="H266" i="23"/>
  <c r="G266" i="23"/>
  <c r="F266" i="23"/>
  <c r="E266" i="23"/>
  <c r="D266" i="23"/>
  <c r="C266" i="23"/>
  <c r="I265" i="23"/>
  <c r="I264" i="23"/>
  <c r="H264" i="23"/>
  <c r="G264" i="23"/>
  <c r="F264" i="23"/>
  <c r="E264" i="23"/>
  <c r="D264" i="23"/>
  <c r="C264" i="23"/>
  <c r="I263" i="23"/>
  <c r="E263" i="23"/>
  <c r="I262" i="23"/>
  <c r="E262" i="23"/>
  <c r="I261" i="23"/>
  <c r="E261" i="23"/>
  <c r="I260" i="23"/>
  <c r="E260" i="23"/>
  <c r="D260" i="23"/>
  <c r="I259" i="23"/>
  <c r="H259" i="23"/>
  <c r="G259" i="23"/>
  <c r="F259" i="23"/>
  <c r="E259" i="23"/>
  <c r="D259" i="23"/>
  <c r="C259" i="23"/>
  <c r="I258" i="23"/>
  <c r="I257" i="23"/>
  <c r="H257" i="23"/>
  <c r="G257" i="23"/>
  <c r="F257" i="23"/>
  <c r="E257" i="23"/>
  <c r="D257" i="23"/>
  <c r="C257" i="23"/>
  <c r="I256" i="23"/>
  <c r="H256" i="23"/>
  <c r="G256" i="23"/>
  <c r="F256" i="23"/>
  <c r="E256" i="23"/>
  <c r="D256" i="23"/>
  <c r="C256" i="23"/>
  <c r="I255" i="23"/>
  <c r="I254" i="23"/>
  <c r="E254" i="23"/>
  <c r="I253" i="23"/>
  <c r="H253" i="23"/>
  <c r="G253" i="23"/>
  <c r="F253" i="23"/>
  <c r="E253" i="23"/>
  <c r="D253" i="23"/>
  <c r="C253" i="23"/>
  <c r="I252" i="23"/>
  <c r="I251" i="23"/>
  <c r="E251" i="23"/>
  <c r="I250" i="23"/>
  <c r="E250" i="23"/>
  <c r="I249" i="23"/>
  <c r="H249" i="23"/>
  <c r="G249" i="23"/>
  <c r="F249" i="23"/>
  <c r="E249" i="23"/>
  <c r="D249" i="23"/>
  <c r="C249" i="23"/>
  <c r="I248" i="23"/>
  <c r="H248" i="23"/>
  <c r="G248" i="23"/>
  <c r="F248" i="23"/>
  <c r="E248" i="23"/>
  <c r="D248" i="23"/>
  <c r="C248" i="23"/>
  <c r="I247" i="23"/>
  <c r="E247" i="23"/>
  <c r="I246" i="23"/>
  <c r="E246" i="23"/>
  <c r="I245" i="23"/>
  <c r="E245" i="23"/>
  <c r="I244" i="23"/>
  <c r="H244" i="23"/>
  <c r="G244" i="23"/>
  <c r="F244" i="23"/>
  <c r="E244" i="23"/>
  <c r="D244" i="23"/>
  <c r="C244" i="23"/>
  <c r="I243" i="23"/>
  <c r="E243" i="23"/>
  <c r="I242" i="23"/>
  <c r="E242" i="23"/>
  <c r="I241" i="23"/>
  <c r="E241" i="23"/>
  <c r="I240" i="23"/>
  <c r="H240" i="23"/>
  <c r="G240" i="23"/>
  <c r="F240" i="23"/>
  <c r="E240" i="23"/>
  <c r="D240" i="23"/>
  <c r="C240" i="23"/>
  <c r="I239" i="23"/>
  <c r="E239" i="23"/>
  <c r="I238" i="23"/>
  <c r="E238" i="23"/>
  <c r="I237" i="23"/>
  <c r="E237" i="23"/>
  <c r="L236" i="23"/>
  <c r="I236" i="23"/>
  <c r="H236" i="23"/>
  <c r="G236" i="23"/>
  <c r="F236" i="23"/>
  <c r="E236" i="23"/>
  <c r="D236" i="23"/>
  <c r="C236" i="23"/>
  <c r="I235" i="23"/>
  <c r="H235" i="23"/>
  <c r="G235" i="23"/>
  <c r="F235" i="23"/>
  <c r="E235" i="23"/>
  <c r="D235" i="23"/>
  <c r="C235" i="23"/>
  <c r="L234" i="23"/>
  <c r="I234" i="23"/>
  <c r="E234" i="23"/>
  <c r="I233" i="23"/>
  <c r="E233" i="23"/>
  <c r="I232" i="23"/>
  <c r="E232" i="23"/>
  <c r="I231" i="23"/>
  <c r="H231" i="23"/>
  <c r="G231" i="23"/>
  <c r="F231" i="23"/>
  <c r="E231" i="23"/>
  <c r="D231" i="23"/>
  <c r="C231" i="23"/>
  <c r="I230" i="23"/>
  <c r="H230" i="23"/>
  <c r="G230" i="23"/>
  <c r="F230" i="23"/>
  <c r="E230" i="23"/>
  <c r="D230" i="23"/>
  <c r="C230" i="23"/>
  <c r="I229" i="23"/>
  <c r="I228" i="23"/>
  <c r="H228" i="23"/>
  <c r="G228" i="23"/>
  <c r="F228" i="23"/>
  <c r="E228" i="23"/>
  <c r="D228" i="23"/>
  <c r="C228" i="23"/>
  <c r="I227" i="23"/>
  <c r="I226" i="23"/>
  <c r="H226" i="23"/>
  <c r="G226" i="23"/>
  <c r="F226" i="23"/>
  <c r="E226" i="23"/>
  <c r="D226" i="23"/>
  <c r="C226" i="23"/>
  <c r="I225" i="23"/>
  <c r="H225" i="23"/>
  <c r="G225" i="23"/>
  <c r="F225" i="23"/>
  <c r="E225" i="23"/>
  <c r="D225" i="23"/>
  <c r="C225" i="23"/>
  <c r="I224" i="23"/>
  <c r="H224" i="23"/>
  <c r="G224" i="23"/>
  <c r="F224" i="23"/>
  <c r="E224" i="23"/>
  <c r="D224" i="23"/>
  <c r="C224" i="23"/>
  <c r="I223" i="23"/>
  <c r="H223" i="23"/>
  <c r="G223" i="23"/>
  <c r="F223" i="23"/>
  <c r="E223" i="23"/>
  <c r="D223" i="23"/>
  <c r="C223" i="23"/>
  <c r="I222" i="23"/>
  <c r="H222" i="23"/>
  <c r="G222" i="23"/>
  <c r="F222" i="23"/>
  <c r="E222" i="23"/>
  <c r="D222" i="23"/>
  <c r="C222" i="23"/>
  <c r="I221" i="23"/>
  <c r="I220" i="23"/>
  <c r="H220" i="23"/>
  <c r="G220" i="23"/>
  <c r="F220" i="23"/>
  <c r="E220" i="23"/>
  <c r="D220" i="23"/>
  <c r="C220" i="23"/>
  <c r="I219" i="23"/>
  <c r="H219" i="23"/>
  <c r="G219" i="23"/>
  <c r="F219" i="23"/>
  <c r="E219" i="23"/>
  <c r="D219" i="23"/>
  <c r="C219" i="23"/>
  <c r="I218" i="23"/>
  <c r="H218" i="23"/>
  <c r="G218" i="23"/>
  <c r="F218" i="23"/>
  <c r="E218" i="23"/>
  <c r="D218" i="23"/>
  <c r="C218" i="23"/>
  <c r="I217" i="23"/>
  <c r="H217" i="23"/>
  <c r="G217" i="23"/>
  <c r="F217" i="23"/>
  <c r="E217" i="23"/>
  <c r="D217" i="23"/>
  <c r="C217" i="23"/>
  <c r="I216" i="23"/>
  <c r="H216" i="23"/>
  <c r="G216" i="23"/>
  <c r="F216" i="23"/>
  <c r="E216" i="23"/>
  <c r="D216" i="23"/>
  <c r="C216" i="23"/>
  <c r="I215" i="23"/>
  <c r="H215" i="23"/>
  <c r="G215" i="23"/>
  <c r="F215" i="23"/>
  <c r="E215" i="23"/>
  <c r="D215" i="23"/>
  <c r="C215" i="23"/>
  <c r="I214" i="23"/>
  <c r="I213" i="23"/>
  <c r="H213" i="23"/>
  <c r="G213" i="23"/>
  <c r="F213" i="23"/>
  <c r="E213" i="23"/>
  <c r="D213" i="23"/>
  <c r="C213" i="23"/>
  <c r="I212" i="23"/>
  <c r="H212" i="23"/>
  <c r="G212" i="23"/>
  <c r="F212" i="23"/>
  <c r="E212" i="23"/>
  <c r="D212" i="23"/>
  <c r="C212" i="23"/>
  <c r="I211" i="23"/>
  <c r="H211" i="23"/>
  <c r="G211" i="23"/>
  <c r="F211" i="23"/>
  <c r="E211" i="23"/>
  <c r="D211" i="23"/>
  <c r="C211" i="23"/>
  <c r="I210" i="23"/>
  <c r="H210" i="23"/>
  <c r="G210" i="23"/>
  <c r="F210" i="23"/>
  <c r="E210" i="23"/>
  <c r="D210" i="23"/>
  <c r="C210" i="23"/>
  <c r="I209" i="23"/>
  <c r="H209" i="23"/>
  <c r="G209" i="23"/>
  <c r="F209" i="23"/>
  <c r="E209" i="23"/>
  <c r="D209" i="23"/>
  <c r="C209" i="23"/>
  <c r="I208" i="23"/>
  <c r="H208" i="23"/>
  <c r="G208" i="23"/>
  <c r="F208" i="23"/>
  <c r="E208" i="23"/>
  <c r="D208" i="23"/>
  <c r="C208" i="23"/>
  <c r="I207" i="23"/>
  <c r="I206" i="23"/>
  <c r="H206" i="23"/>
  <c r="G206" i="23"/>
  <c r="F206" i="23"/>
  <c r="E206" i="23"/>
  <c r="D206" i="23"/>
  <c r="C206" i="23"/>
  <c r="I205" i="23"/>
  <c r="H205" i="23"/>
  <c r="G205" i="23"/>
  <c r="F205" i="23"/>
  <c r="E205" i="23"/>
  <c r="D205" i="23"/>
  <c r="C205" i="23"/>
  <c r="I204" i="23"/>
  <c r="I203" i="23"/>
  <c r="E203" i="23"/>
  <c r="D203" i="23"/>
  <c r="C203" i="23"/>
  <c r="I202" i="23"/>
  <c r="H202" i="23"/>
  <c r="G202" i="23"/>
  <c r="F202" i="23"/>
  <c r="E202" i="23"/>
  <c r="D202" i="23"/>
  <c r="C202" i="23"/>
  <c r="I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H198" i="23"/>
  <c r="G198" i="23"/>
  <c r="F198" i="23"/>
  <c r="E198" i="23"/>
  <c r="D198" i="23"/>
  <c r="C198" i="23"/>
  <c r="I197" i="23"/>
  <c r="H197" i="23"/>
  <c r="G197" i="23"/>
  <c r="F197" i="23"/>
  <c r="E197" i="23"/>
  <c r="D197" i="23"/>
  <c r="C197" i="23"/>
  <c r="I196" i="23"/>
  <c r="H196" i="23"/>
  <c r="G196" i="23"/>
  <c r="F196" i="23"/>
  <c r="E196" i="23"/>
  <c r="D196" i="23"/>
  <c r="C196" i="23"/>
  <c r="I195" i="23"/>
  <c r="I194" i="23"/>
  <c r="H194" i="23"/>
  <c r="G194" i="23"/>
  <c r="F194" i="23"/>
  <c r="E194" i="23"/>
  <c r="D194" i="23"/>
  <c r="C194" i="23"/>
  <c r="I193" i="23"/>
  <c r="I192" i="23"/>
  <c r="E192" i="23"/>
  <c r="I191" i="23"/>
  <c r="I190" i="23"/>
  <c r="E190" i="23"/>
  <c r="I189" i="23"/>
  <c r="E189" i="23"/>
  <c r="I188" i="23"/>
  <c r="E188" i="23"/>
  <c r="I187" i="23"/>
  <c r="I186" i="23"/>
  <c r="H186" i="23"/>
  <c r="G186" i="23"/>
  <c r="F186" i="23"/>
  <c r="E186" i="23"/>
  <c r="D186" i="23"/>
  <c r="C186" i="23"/>
  <c r="I185" i="23"/>
  <c r="I184" i="23"/>
  <c r="H184" i="23"/>
  <c r="G184" i="23"/>
  <c r="F184" i="23"/>
  <c r="E184" i="23"/>
  <c r="D184" i="23"/>
  <c r="C184" i="23"/>
  <c r="I183" i="23"/>
  <c r="E183" i="23"/>
  <c r="I182" i="23"/>
  <c r="E182" i="23"/>
  <c r="I181" i="23"/>
  <c r="E181" i="23"/>
  <c r="I180" i="23"/>
  <c r="E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E176" i="23"/>
  <c r="I175" i="23"/>
  <c r="E175" i="23"/>
  <c r="C175" i="23"/>
  <c r="I174" i="23"/>
  <c r="C174" i="23"/>
  <c r="I173" i="23"/>
  <c r="H172" i="23"/>
  <c r="G172" i="23"/>
  <c r="F172" i="23"/>
  <c r="E172" i="23"/>
  <c r="I172" i="23" s="1"/>
  <c r="D172" i="23"/>
  <c r="C172" i="23"/>
  <c r="I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I167" i="23"/>
  <c r="E167" i="23"/>
  <c r="I166" i="23"/>
  <c r="H166" i="23"/>
  <c r="G166" i="23"/>
  <c r="F166" i="23"/>
  <c r="E166" i="23"/>
  <c r="D166" i="23"/>
  <c r="C166" i="23"/>
  <c r="I165" i="23"/>
  <c r="H165" i="23"/>
  <c r="G165" i="23"/>
  <c r="F165" i="23"/>
  <c r="E165" i="23"/>
  <c r="D165" i="23"/>
  <c r="C165" i="23"/>
  <c r="I164" i="23"/>
  <c r="E164" i="23"/>
  <c r="I163" i="23"/>
  <c r="E163" i="23"/>
  <c r="I162" i="23"/>
  <c r="E162" i="23"/>
  <c r="I161" i="23"/>
  <c r="H161" i="23"/>
  <c r="G161" i="23"/>
  <c r="F161" i="23"/>
  <c r="E161" i="23"/>
  <c r="D161" i="23"/>
  <c r="C161" i="23"/>
  <c r="I160" i="23"/>
  <c r="E160" i="23"/>
  <c r="I159" i="23"/>
  <c r="E159" i="23"/>
  <c r="I158" i="23"/>
  <c r="E158" i="23"/>
  <c r="I157" i="23"/>
  <c r="H157" i="23"/>
  <c r="G157" i="23"/>
  <c r="F157" i="23"/>
  <c r="E157" i="23"/>
  <c r="D157" i="23"/>
  <c r="C157" i="23"/>
  <c r="I156" i="23"/>
  <c r="E156" i="23"/>
  <c r="I155" i="23"/>
  <c r="E155" i="23"/>
  <c r="I154" i="23"/>
  <c r="E154" i="23"/>
  <c r="C154" i="23"/>
  <c r="I153" i="23"/>
  <c r="H153" i="23"/>
  <c r="G153" i="23"/>
  <c r="F153" i="23"/>
  <c r="E153" i="23"/>
  <c r="D153" i="23"/>
  <c r="C153" i="23"/>
  <c r="I152" i="23"/>
  <c r="H152" i="23"/>
  <c r="G152" i="23"/>
  <c r="F152" i="23"/>
  <c r="E152" i="23"/>
  <c r="D152" i="23"/>
  <c r="C152" i="23"/>
  <c r="I151" i="23"/>
  <c r="E151" i="23"/>
  <c r="C151" i="23"/>
  <c r="I150" i="23"/>
  <c r="E150" i="23"/>
  <c r="I149" i="23"/>
  <c r="E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H145" i="23"/>
  <c r="G145" i="23"/>
  <c r="F145" i="23"/>
  <c r="D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F126" i="23"/>
  <c r="E126" i="23"/>
  <c r="I126" i="23" s="1"/>
  <c r="I125" i="23"/>
  <c r="F125" i="23"/>
  <c r="E125" i="23"/>
  <c r="I124" i="23"/>
  <c r="H123" i="23"/>
  <c r="G123" i="23"/>
  <c r="F123" i="23"/>
  <c r="E123" i="23"/>
  <c r="I123" i="23" s="1"/>
  <c r="D123" i="23"/>
  <c r="C123" i="23"/>
  <c r="I122" i="23"/>
  <c r="H121" i="23"/>
  <c r="G121" i="23"/>
  <c r="F121" i="23"/>
  <c r="E121" i="23"/>
  <c r="I121" i="23" s="1"/>
  <c r="D121" i="23"/>
  <c r="C121" i="23"/>
  <c r="C120" i="23" s="1"/>
  <c r="C116" i="23" s="1"/>
  <c r="H120" i="23"/>
  <c r="G120" i="23"/>
  <c r="F120" i="23"/>
  <c r="D120" i="23"/>
  <c r="I119" i="23"/>
  <c r="I118" i="23"/>
  <c r="E118" i="23"/>
  <c r="I117" i="23"/>
  <c r="H117" i="23"/>
  <c r="G117" i="23"/>
  <c r="F117" i="23"/>
  <c r="E117" i="23"/>
  <c r="D117" i="23"/>
  <c r="C117" i="23"/>
  <c r="H116" i="23"/>
  <c r="G116" i="23"/>
  <c r="F116" i="23"/>
  <c r="D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F105" i="23"/>
  <c r="H104" i="23"/>
  <c r="G104" i="23"/>
  <c r="F104" i="23"/>
  <c r="D104" i="23"/>
  <c r="C104" i="23"/>
  <c r="H103" i="23"/>
  <c r="G103" i="23"/>
  <c r="F103" i="23"/>
  <c r="D103" i="23"/>
  <c r="C103" i="23"/>
  <c r="C99" i="23" s="1"/>
  <c r="C98" i="23" s="1"/>
  <c r="F102" i="23"/>
  <c r="E102" i="23"/>
  <c r="I101" i="23"/>
  <c r="E101" i="23"/>
  <c r="I100" i="23"/>
  <c r="F100" i="23"/>
  <c r="E100" i="23"/>
  <c r="H99" i="23"/>
  <c r="G99" i="23"/>
  <c r="F99" i="23"/>
  <c r="D99" i="23"/>
  <c r="H98" i="23"/>
  <c r="G98" i="23"/>
  <c r="F98" i="23"/>
  <c r="D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H79" i="23"/>
  <c r="G79" i="23"/>
  <c r="F79" i="23"/>
  <c r="E79" i="23"/>
  <c r="I79" i="23" s="1"/>
  <c r="D79" i="23"/>
  <c r="C79" i="23"/>
  <c r="H78" i="23"/>
  <c r="G78" i="23"/>
  <c r="F78" i="23"/>
  <c r="E78" i="23"/>
  <c r="D78" i="23"/>
  <c r="C78" i="23"/>
  <c r="C45" i="23" s="1"/>
  <c r="H77" i="23"/>
  <c r="G77" i="23"/>
  <c r="F77" i="23"/>
  <c r="E77" i="23"/>
  <c r="I77" i="23" s="1"/>
  <c r="D77" i="23"/>
  <c r="C77" i="23"/>
  <c r="C76" i="23" s="1"/>
  <c r="H76" i="23"/>
  <c r="G76" i="23"/>
  <c r="F76" i="23"/>
  <c r="D76" i="23"/>
  <c r="I75" i="23"/>
  <c r="H74" i="23"/>
  <c r="G74" i="23"/>
  <c r="F74" i="23"/>
  <c r="D74" i="23"/>
  <c r="C74" i="23"/>
  <c r="C73" i="23" s="1"/>
  <c r="C69" i="23" s="1"/>
  <c r="H73" i="23"/>
  <c r="G73" i="23"/>
  <c r="F73" i="23"/>
  <c r="D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H69" i="23"/>
  <c r="G69" i="23"/>
  <c r="F69" i="23"/>
  <c r="D69" i="23"/>
  <c r="H68" i="23"/>
  <c r="G68" i="23"/>
  <c r="F68" i="23"/>
  <c r="D68" i="23"/>
  <c r="I67" i="23"/>
  <c r="I66" i="23"/>
  <c r="H65" i="23"/>
  <c r="G65" i="23"/>
  <c r="F65" i="23"/>
  <c r="D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H46" i="23"/>
  <c r="G46" i="23"/>
  <c r="F46" i="23"/>
  <c r="D46" i="23"/>
  <c r="C46" i="23"/>
  <c r="E46" i="23" s="1"/>
  <c r="I46" i="23" s="1"/>
  <c r="H45" i="23"/>
  <c r="G45" i="23"/>
  <c r="F45" i="23"/>
  <c r="D45" i="23"/>
  <c r="H44" i="23"/>
  <c r="G44" i="23"/>
  <c r="F44" i="23"/>
  <c r="E44" i="23"/>
  <c r="I44" i="23" s="1"/>
  <c r="D44" i="23"/>
  <c r="C44" i="23"/>
  <c r="H43" i="23"/>
  <c r="G43" i="23"/>
  <c r="F43" i="23"/>
  <c r="D43" i="23"/>
  <c r="I42" i="23"/>
  <c r="H41" i="23"/>
  <c r="G41" i="23"/>
  <c r="F41" i="23"/>
  <c r="D41" i="23"/>
  <c r="H40" i="23"/>
  <c r="G40" i="23"/>
  <c r="F40" i="23"/>
  <c r="D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H32" i="23"/>
  <c r="G32" i="23"/>
  <c r="F32" i="23"/>
  <c r="D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H20" i="23"/>
  <c r="G20" i="23"/>
  <c r="F20" i="23"/>
  <c r="E20" i="23"/>
  <c r="I20" i="23" s="1"/>
  <c r="D20" i="23"/>
  <c r="C20" i="23"/>
  <c r="H19" i="23"/>
  <c r="G19" i="23"/>
  <c r="F19" i="23"/>
  <c r="E19" i="23"/>
  <c r="I19" i="23" s="1"/>
  <c r="D19" i="23"/>
  <c r="C19" i="23"/>
  <c r="H18" i="23"/>
  <c r="G18" i="23"/>
  <c r="F18" i="23"/>
  <c r="E18" i="23"/>
  <c r="I18" i="23" s="1"/>
  <c r="D18" i="23"/>
  <c r="C18" i="23"/>
  <c r="H17" i="23"/>
  <c r="G17" i="23"/>
  <c r="F17" i="23"/>
  <c r="D17" i="23"/>
  <c r="C17" i="23"/>
  <c r="E17" i="23" s="1"/>
  <c r="I17" i="23" s="1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H14" i="23"/>
  <c r="G14" i="23"/>
  <c r="F14" i="23"/>
  <c r="D14" i="23"/>
  <c r="I13" i="23"/>
  <c r="H2" i="23"/>
  <c r="E540" i="26" l="1"/>
  <c r="E539" i="26" s="1"/>
  <c r="E58" i="26"/>
  <c r="I58" i="26" s="1"/>
  <c r="E222" i="26"/>
  <c r="I540" i="26"/>
  <c r="E588" i="26"/>
  <c r="E587" i="26" s="1"/>
  <c r="E48" i="26"/>
  <c r="I48" i="26" s="1"/>
  <c r="I769" i="26"/>
  <c r="E764" i="26"/>
  <c r="I765" i="26"/>
  <c r="E50" i="26"/>
  <c r="I50" i="26" s="1"/>
  <c r="E148" i="26"/>
  <c r="I148" i="26" s="1"/>
  <c r="G40" i="26"/>
  <c r="G32" i="26" s="1"/>
  <c r="G65" i="26" s="1"/>
  <c r="I287" i="26"/>
  <c r="I52" i="26"/>
  <c r="H40" i="26"/>
  <c r="H32" i="26" s="1"/>
  <c r="H65" i="26" s="1"/>
  <c r="E99" i="26"/>
  <c r="I99" i="26" s="1"/>
  <c r="E605" i="26"/>
  <c r="I605" i="26" s="1"/>
  <c r="D40" i="26"/>
  <c r="D32" i="26" s="1"/>
  <c r="D65" i="26" s="1"/>
  <c r="E893" i="26"/>
  <c r="I893" i="26" s="1"/>
  <c r="E782" i="26"/>
  <c r="I782" i="26" s="1"/>
  <c r="E1007" i="26"/>
  <c r="I1007" i="26" s="1"/>
  <c r="I235" i="26"/>
  <c r="E231" i="26"/>
  <c r="E690" i="26"/>
  <c r="E686" i="26" s="1"/>
  <c r="E386" i="26"/>
  <c r="E557" i="26"/>
  <c r="I557" i="26" s="1"/>
  <c r="I561" i="26"/>
  <c r="E76" i="26"/>
  <c r="E74" i="26"/>
  <c r="E20" i="26"/>
  <c r="I658" i="26"/>
  <c r="E654" i="26"/>
  <c r="I654" i="26" s="1"/>
  <c r="F43" i="26"/>
  <c r="F41" i="26"/>
  <c r="F40" i="26" s="1"/>
  <c r="F32" i="26" s="1"/>
  <c r="F65" i="26" s="1"/>
  <c r="I641" i="26"/>
  <c r="E637" i="26"/>
  <c r="I914" i="26"/>
  <c r="E910" i="26"/>
  <c r="I910" i="26" s="1"/>
  <c r="E169" i="26"/>
  <c r="I170" i="26"/>
  <c r="I865" i="26"/>
  <c r="E861" i="26"/>
  <c r="I861" i="26" s="1"/>
  <c r="I962" i="26"/>
  <c r="E958" i="26"/>
  <c r="I958" i="26" s="1"/>
  <c r="I304" i="26"/>
  <c r="E300" i="26"/>
  <c r="I300" i="26" s="1"/>
  <c r="E41" i="26"/>
  <c r="I45" i="26"/>
  <c r="E43" i="26"/>
  <c r="I55" i="26"/>
  <c r="E465" i="26"/>
  <c r="I994" i="26"/>
  <c r="E990" i="26"/>
  <c r="I495" i="26"/>
  <c r="E491" i="26"/>
  <c r="J44" i="26"/>
  <c r="J11" i="26" s="1"/>
  <c r="L19" i="26"/>
  <c r="L20" i="26" s="1"/>
  <c r="I44" i="26"/>
  <c r="I848" i="26"/>
  <c r="E844" i="26"/>
  <c r="E508" i="26"/>
  <c r="I508" i="26" s="1"/>
  <c r="I512" i="26"/>
  <c r="E248" i="26"/>
  <c r="I248" i="26" s="1"/>
  <c r="I945" i="26"/>
  <c r="E941" i="26"/>
  <c r="E282" i="26"/>
  <c r="I283" i="26"/>
  <c r="E57" i="26"/>
  <c r="I57" i="26" s="1"/>
  <c r="E733" i="26"/>
  <c r="I733" i="26" s="1"/>
  <c r="E120" i="26"/>
  <c r="I121" i="26"/>
  <c r="E417" i="26"/>
  <c r="I33" i="26"/>
  <c r="E349" i="26"/>
  <c r="I349" i="26" s="1"/>
  <c r="I720" i="26"/>
  <c r="E716" i="26"/>
  <c r="E429" i="26"/>
  <c r="I429" i="26" s="1"/>
  <c r="E818" i="26"/>
  <c r="I336" i="26"/>
  <c r="E332" i="26"/>
  <c r="E205" i="26"/>
  <c r="I539" i="26"/>
  <c r="I16" i="25"/>
  <c r="G658" i="25"/>
  <c r="G654" i="25" s="1"/>
  <c r="F945" i="25"/>
  <c r="F941" i="25" s="1"/>
  <c r="F940" i="25" s="1"/>
  <c r="C641" i="25"/>
  <c r="C637" i="25" s="1"/>
  <c r="C636" i="25" s="1"/>
  <c r="D861" i="25"/>
  <c r="E593" i="25"/>
  <c r="I838" i="25"/>
  <c r="F848" i="25"/>
  <c r="F844" i="25" s="1"/>
  <c r="F843" i="25" s="1"/>
  <c r="E697" i="25"/>
  <c r="I697" i="25" s="1"/>
  <c r="E875" i="25"/>
  <c r="I875" i="25" s="1"/>
  <c r="G641" i="25"/>
  <c r="G637" i="25" s="1"/>
  <c r="G636" i="25" s="1"/>
  <c r="G819" i="25"/>
  <c r="H544" i="25"/>
  <c r="H540" i="25" s="1"/>
  <c r="H539" i="25" s="1"/>
  <c r="E610" i="25"/>
  <c r="I610" i="25" s="1"/>
  <c r="E839" i="25"/>
  <c r="I839" i="25" s="1"/>
  <c r="C737" i="25"/>
  <c r="C733" i="25" s="1"/>
  <c r="H658" i="25"/>
  <c r="H654" i="25" s="1"/>
  <c r="D605" i="25"/>
  <c r="E240" i="25"/>
  <c r="E612" i="25"/>
  <c r="I612" i="25" s="1"/>
  <c r="H693" i="25"/>
  <c r="E21" i="25"/>
  <c r="I21" i="25" s="1"/>
  <c r="E166" i="25"/>
  <c r="F394" i="25"/>
  <c r="H208" i="25"/>
  <c r="C206" i="25"/>
  <c r="I218" i="25"/>
  <c r="I400" i="25"/>
  <c r="I406" i="25"/>
  <c r="I390" i="25"/>
  <c r="E734" i="25"/>
  <c r="I734" i="25" s="1"/>
  <c r="H819" i="25"/>
  <c r="G353" i="25"/>
  <c r="H222" i="25"/>
  <c r="H120" i="25"/>
  <c r="H116" i="25" s="1"/>
  <c r="G74" i="25"/>
  <c r="H103" i="25"/>
  <c r="H99" i="25" s="1"/>
  <c r="H98" i="25" s="1"/>
  <c r="H68" i="25" s="1"/>
  <c r="D206" i="25"/>
  <c r="I368" i="25"/>
  <c r="I488" i="25"/>
  <c r="G720" i="25"/>
  <c r="G716" i="25" s="1"/>
  <c r="G715" i="25" s="1"/>
  <c r="H74" i="25"/>
  <c r="D209" i="25"/>
  <c r="D208" i="25" s="1"/>
  <c r="D658" i="25"/>
  <c r="D654" i="25" s="1"/>
  <c r="I711" i="25"/>
  <c r="I253" i="25"/>
  <c r="D38" i="25"/>
  <c r="D37" i="25" s="1"/>
  <c r="E86" i="25"/>
  <c r="I86" i="25" s="1"/>
  <c r="E161" i="25"/>
  <c r="D235" i="25"/>
  <c r="D231" i="25" s="1"/>
  <c r="D230" i="25" s="1"/>
  <c r="E430" i="25"/>
  <c r="I430" i="25" s="1"/>
  <c r="E902" i="25"/>
  <c r="F658" i="25"/>
  <c r="F654" i="25" s="1"/>
  <c r="F683" i="25" s="1"/>
  <c r="D416" i="25"/>
  <c r="D412" i="25" s="1"/>
  <c r="D411" i="25" s="1"/>
  <c r="I161" i="25"/>
  <c r="D786" i="25"/>
  <c r="D782" i="25" s="1"/>
  <c r="C256" i="25"/>
  <c r="C248" i="25" s="1"/>
  <c r="F63" i="25"/>
  <c r="G63" i="25"/>
  <c r="E824" i="25"/>
  <c r="I824" i="25" s="1"/>
  <c r="D152" i="25"/>
  <c r="D148" i="25" s="1"/>
  <c r="D147" i="25" s="1"/>
  <c r="H495" i="25"/>
  <c r="H491" i="25" s="1"/>
  <c r="H490" i="25" s="1"/>
  <c r="H592" i="25"/>
  <c r="H588" i="25" s="1"/>
  <c r="H587" i="25" s="1"/>
  <c r="F700" i="25"/>
  <c r="G76" i="25"/>
  <c r="D304" i="25"/>
  <c r="D300" i="25" s="1"/>
  <c r="D329" i="25" s="1"/>
  <c r="D544" i="25"/>
  <c r="D540" i="25" s="1"/>
  <c r="D539" i="25" s="1"/>
  <c r="D27" i="25"/>
  <c r="E71" i="25"/>
  <c r="I71" i="25" s="1"/>
  <c r="E217" i="25"/>
  <c r="I217" i="25" s="1"/>
  <c r="C353" i="25"/>
  <c r="C349" i="25" s="1"/>
  <c r="E407" i="25"/>
  <c r="I407" i="25" s="1"/>
  <c r="E469" i="25"/>
  <c r="I469" i="25" s="1"/>
  <c r="E959" i="25"/>
  <c r="I959" i="25" s="1"/>
  <c r="I559" i="25"/>
  <c r="C475" i="25"/>
  <c r="G403" i="25"/>
  <c r="F962" i="25"/>
  <c r="F958" i="25" s="1"/>
  <c r="F987" i="25" s="1"/>
  <c r="G557" i="25"/>
  <c r="C304" i="25"/>
  <c r="C300" i="25" s="1"/>
  <c r="C605" i="25"/>
  <c r="C46" i="25"/>
  <c r="D403" i="25"/>
  <c r="G544" i="25"/>
  <c r="G540" i="25" s="1"/>
  <c r="G539" i="25" s="1"/>
  <c r="F769" i="25"/>
  <c r="F765" i="25" s="1"/>
  <c r="F764" i="25" s="1"/>
  <c r="E421" i="25"/>
  <c r="C473" i="25"/>
  <c r="I593" i="25"/>
  <c r="G782" i="25"/>
  <c r="G868" i="25"/>
  <c r="C897" i="25"/>
  <c r="C893" i="25" s="1"/>
  <c r="C892" i="25" s="1"/>
  <c r="D468" i="25"/>
  <c r="D256" i="25"/>
  <c r="D248" i="25" s="1"/>
  <c r="D281" i="25" s="1"/>
  <c r="I341" i="25"/>
  <c r="C691" i="25"/>
  <c r="E210" i="25"/>
  <c r="I210" i="25" s="1"/>
  <c r="I240" i="25"/>
  <c r="F304" i="25"/>
  <c r="F544" i="25"/>
  <c r="F540" i="25" s="1"/>
  <c r="F539" i="25" s="1"/>
  <c r="E774" i="25"/>
  <c r="I774" i="25" s="1"/>
  <c r="I911" i="25"/>
  <c r="C994" i="25"/>
  <c r="C990" i="25" s="1"/>
  <c r="C989" i="25" s="1"/>
  <c r="C1036" i="25" s="1"/>
  <c r="D1007" i="25"/>
  <c r="H152" i="25"/>
  <c r="H148" i="25" s="1"/>
  <c r="H147" i="25" s="1"/>
  <c r="D994" i="25"/>
  <c r="D990" i="25" s="1"/>
  <c r="D989" i="25" s="1"/>
  <c r="D1036" i="25" s="1"/>
  <c r="H304" i="25"/>
  <c r="H300" i="25" s="1"/>
  <c r="H329" i="25" s="1"/>
  <c r="G994" i="25"/>
  <c r="G990" i="25" s="1"/>
  <c r="G989" i="25" s="1"/>
  <c r="G1036" i="25" s="1"/>
  <c r="F103" i="25"/>
  <c r="F99" i="25" s="1"/>
  <c r="F98" i="25" s="1"/>
  <c r="F68" i="25" s="1"/>
  <c r="D103" i="25"/>
  <c r="D99" i="25" s="1"/>
  <c r="D98" i="25" s="1"/>
  <c r="D68" i="25" s="1"/>
  <c r="D215" i="25"/>
  <c r="F235" i="25"/>
  <c r="F231" i="25" s="1"/>
  <c r="F230" i="25" s="1"/>
  <c r="F281" i="25" s="1"/>
  <c r="I321" i="25"/>
  <c r="E345" i="25"/>
  <c r="I345" i="25" s="1"/>
  <c r="G27" i="25"/>
  <c r="F90" i="25"/>
  <c r="G103" i="25"/>
  <c r="G99" i="25" s="1"/>
  <c r="G98" i="25" s="1"/>
  <c r="G68" i="25" s="1"/>
  <c r="E112" i="25"/>
  <c r="I112" i="25" s="1"/>
  <c r="G120" i="25"/>
  <c r="G116" i="25" s="1"/>
  <c r="G145" i="25" s="1"/>
  <c r="G336" i="25"/>
  <c r="G332" i="25" s="1"/>
  <c r="G331" i="25" s="1"/>
  <c r="E485" i="25"/>
  <c r="I485" i="25" s="1"/>
  <c r="E646" i="25"/>
  <c r="I646" i="25" s="1"/>
  <c r="E710" i="25"/>
  <c r="I710" i="25" s="1"/>
  <c r="E721" i="25"/>
  <c r="I721" i="25" s="1"/>
  <c r="H782" i="25"/>
  <c r="H811" i="25" s="1"/>
  <c r="H833" i="25"/>
  <c r="D848" i="25"/>
  <c r="D844" i="25" s="1"/>
  <c r="D843" i="25" s="1"/>
  <c r="D813" i="25" s="1"/>
  <c r="G304" i="25"/>
  <c r="G300" i="25" s="1"/>
  <c r="I364" i="25"/>
  <c r="E216" i="25"/>
  <c r="I499" i="25"/>
  <c r="E496" i="25"/>
  <c r="C693" i="25"/>
  <c r="E832" i="25"/>
  <c r="I832" i="25" s="1"/>
  <c r="I902" i="25"/>
  <c r="I358" i="25"/>
  <c r="E356" i="25"/>
  <c r="I356" i="25" s="1"/>
  <c r="E529" i="25"/>
  <c r="I529" i="25" s="1"/>
  <c r="I921" i="25"/>
  <c r="E915" i="25"/>
  <c r="I915" i="25" s="1"/>
  <c r="D45" i="25"/>
  <c r="I350" i="25"/>
  <c r="D458" i="25"/>
  <c r="C433" i="25"/>
  <c r="C429" i="25" s="1"/>
  <c r="I1000" i="25"/>
  <c r="E999" i="25"/>
  <c r="I999" i="25" s="1"/>
  <c r="C914" i="25"/>
  <c r="C910" i="25" s="1"/>
  <c r="I299" i="25"/>
  <c r="E296" i="25"/>
  <c r="I296" i="25" s="1"/>
  <c r="C336" i="25"/>
  <c r="C332" i="25" s="1"/>
  <c r="C331" i="25" s="1"/>
  <c r="G349" i="25"/>
  <c r="C416" i="25"/>
  <c r="C412" i="25" s="1"/>
  <c r="C411" i="25" s="1"/>
  <c r="C381" i="25" s="1"/>
  <c r="H828" i="25"/>
  <c r="H835" i="25"/>
  <c r="I869" i="25"/>
  <c r="E822" i="25"/>
  <c r="I822" i="25" s="1"/>
  <c r="D914" i="25"/>
  <c r="D910" i="25" s="1"/>
  <c r="E1028" i="25"/>
  <c r="I1028" i="25" s="1"/>
  <c r="E271" i="25"/>
  <c r="I271" i="25" s="1"/>
  <c r="F416" i="25"/>
  <c r="F412" i="25" s="1"/>
  <c r="F411" i="25" s="1"/>
  <c r="F381" i="25" s="1"/>
  <c r="H45" i="25"/>
  <c r="I621" i="25"/>
  <c r="E619" i="25"/>
  <c r="I619" i="25" s="1"/>
  <c r="I853" i="25"/>
  <c r="I118" i="25"/>
  <c r="F256" i="25"/>
  <c r="F248" i="25" s="1"/>
  <c r="C480" i="25"/>
  <c r="I598" i="25"/>
  <c r="E597" i="25"/>
  <c r="E592" i="25" s="1"/>
  <c r="E617" i="25"/>
  <c r="I951" i="25"/>
  <c r="E950" i="25"/>
  <c r="I950" i="25" s="1"/>
  <c r="E186" i="25"/>
  <c r="I186" i="25" s="1"/>
  <c r="G256" i="25"/>
  <c r="G248" i="25" s="1"/>
  <c r="H641" i="25"/>
  <c r="H637" i="25" s="1"/>
  <c r="H636" i="25" s="1"/>
  <c r="H683" i="25" s="1"/>
  <c r="F826" i="25"/>
  <c r="C47" i="25"/>
  <c r="G287" i="25"/>
  <c r="G283" i="25" s="1"/>
  <c r="G282" i="25" s="1"/>
  <c r="C394" i="25"/>
  <c r="C396" i="25"/>
  <c r="E450" i="25"/>
  <c r="I450" i="25" s="1"/>
  <c r="E626" i="25"/>
  <c r="I626" i="25" s="1"/>
  <c r="G51" i="25"/>
  <c r="I965" i="25"/>
  <c r="D53" i="25"/>
  <c r="D120" i="25"/>
  <c r="D116" i="25" s="1"/>
  <c r="I284" i="25"/>
  <c r="D394" i="25"/>
  <c r="D396" i="25"/>
  <c r="C401" i="25"/>
  <c r="I967" i="25"/>
  <c r="F47" i="25"/>
  <c r="C88" i="25"/>
  <c r="H256" i="25"/>
  <c r="H248" i="25" s="1"/>
  <c r="E384" i="25"/>
  <c r="E383" i="25" s="1"/>
  <c r="C383" i="25"/>
  <c r="E398" i="25"/>
  <c r="I398" i="25" s="1"/>
  <c r="D401" i="25"/>
  <c r="C700" i="25"/>
  <c r="I30" i="25"/>
  <c r="I216" i="25"/>
  <c r="I250" i="25"/>
  <c r="D44" i="25"/>
  <c r="H47" i="25"/>
  <c r="E200" i="25"/>
  <c r="I200" i="25" s="1"/>
  <c r="I393" i="25"/>
  <c r="C403" i="25"/>
  <c r="F557" i="25"/>
  <c r="E701" i="25"/>
  <c r="I701" i="25" s="1"/>
  <c r="E794" i="25"/>
  <c r="I794" i="25" s="1"/>
  <c r="G945" i="25"/>
  <c r="G941" i="25" s="1"/>
  <c r="G940" i="25" s="1"/>
  <c r="E963" i="25"/>
  <c r="I963" i="25" s="1"/>
  <c r="E77" i="25"/>
  <c r="I77" i="25" s="1"/>
  <c r="G90" i="25"/>
  <c r="F58" i="25"/>
  <c r="I384" i="25"/>
  <c r="G383" i="25"/>
  <c r="I383" i="25" s="1"/>
  <c r="H396" i="25"/>
  <c r="I472" i="25"/>
  <c r="E564" i="25"/>
  <c r="I564" i="25" s="1"/>
  <c r="I656" i="25"/>
  <c r="E655" i="25"/>
  <c r="I655" i="25" s="1"/>
  <c r="E696" i="25"/>
  <c r="G700" i="25"/>
  <c r="G769" i="25"/>
  <c r="G765" i="25" s="1"/>
  <c r="G764" i="25" s="1"/>
  <c r="H945" i="25"/>
  <c r="H941" i="25" s="1"/>
  <c r="H940" i="25" s="1"/>
  <c r="E24" i="25"/>
  <c r="I24" i="25" s="1"/>
  <c r="C27" i="25"/>
  <c r="F44" i="25"/>
  <c r="C51" i="25"/>
  <c r="C54" i="25"/>
  <c r="H88" i="25"/>
  <c r="H63" i="25"/>
  <c r="F206" i="25"/>
  <c r="G58" i="25"/>
  <c r="D223" i="25"/>
  <c r="D222" i="25" s="1"/>
  <c r="D273" i="25"/>
  <c r="E274" i="25"/>
  <c r="E273" i="25" s="1"/>
  <c r="I273" i="25" s="1"/>
  <c r="E399" i="25"/>
  <c r="I399" i="25" s="1"/>
  <c r="D480" i="25"/>
  <c r="E713" i="25"/>
  <c r="I713" i="25" s="1"/>
  <c r="D720" i="25"/>
  <c r="D716" i="25" s="1"/>
  <c r="D715" i="25" s="1"/>
  <c r="D685" i="25" s="1"/>
  <c r="E745" i="25"/>
  <c r="I745" i="25" s="1"/>
  <c r="G910" i="25"/>
  <c r="I947" i="25"/>
  <c r="E946" i="25"/>
  <c r="I946" i="25" s="1"/>
  <c r="G54" i="25"/>
  <c r="D353" i="25"/>
  <c r="D349" i="25" s="1"/>
  <c r="I500" i="25"/>
  <c r="I509" i="25"/>
  <c r="E515" i="25"/>
  <c r="I515" i="25" s="1"/>
  <c r="E571" i="25"/>
  <c r="I571" i="25" s="1"/>
  <c r="H720" i="25"/>
  <c r="H716" i="25" s="1"/>
  <c r="H715" i="25" s="1"/>
  <c r="C720" i="25"/>
  <c r="C716" i="25" s="1"/>
  <c r="C715" i="25" s="1"/>
  <c r="H769" i="25"/>
  <c r="H765" i="25" s="1"/>
  <c r="H764" i="25" s="1"/>
  <c r="G897" i="25"/>
  <c r="G893" i="25" s="1"/>
  <c r="G892" i="25" s="1"/>
  <c r="F994" i="25"/>
  <c r="F990" i="25" s="1"/>
  <c r="F989" i="25" s="1"/>
  <c r="F1036" i="25" s="1"/>
  <c r="C23" i="25"/>
  <c r="H51" i="25"/>
  <c r="D169" i="25"/>
  <c r="D165" i="25" s="1"/>
  <c r="E292" i="25"/>
  <c r="I292" i="25" s="1"/>
  <c r="E305" i="25"/>
  <c r="I305" i="25" s="1"/>
  <c r="H53" i="25"/>
  <c r="E576" i="25"/>
  <c r="I576" i="25" s="1"/>
  <c r="I617" i="25"/>
  <c r="C786" i="25"/>
  <c r="C782" i="25" s="1"/>
  <c r="H897" i="25"/>
  <c r="H893" i="25" s="1"/>
  <c r="H892" i="25" s="1"/>
  <c r="F914" i="25"/>
  <c r="F910" i="25" s="1"/>
  <c r="C945" i="25"/>
  <c r="C941" i="25" s="1"/>
  <c r="C940" i="25" s="1"/>
  <c r="F1011" i="25"/>
  <c r="F1007" i="25" s="1"/>
  <c r="D23" i="25"/>
  <c r="D35" i="25"/>
  <c r="F152" i="25"/>
  <c r="F148" i="25" s="1"/>
  <c r="F147" i="25" s="1"/>
  <c r="F169" i="25"/>
  <c r="F165" i="25" s="1"/>
  <c r="E219" i="25"/>
  <c r="I219" i="25" s="1"/>
  <c r="C235" i="25"/>
  <c r="C231" i="25" s="1"/>
  <c r="C230" i="25" s="1"/>
  <c r="C287" i="25"/>
  <c r="C283" i="25" s="1"/>
  <c r="C282" i="25" s="1"/>
  <c r="F353" i="25"/>
  <c r="F349" i="25" s="1"/>
  <c r="D51" i="25"/>
  <c r="I421" i="25"/>
  <c r="D466" i="25"/>
  <c r="C512" i="25"/>
  <c r="C508" i="25" s="1"/>
  <c r="C561" i="25"/>
  <c r="C557" i="25" s="1"/>
  <c r="F720" i="25"/>
  <c r="F716" i="25" s="1"/>
  <c r="F715" i="25" s="1"/>
  <c r="F685" i="25" s="1"/>
  <c r="I899" i="25"/>
  <c r="E898" i="25"/>
  <c r="I898" i="25" s="1"/>
  <c r="G914" i="25"/>
  <c r="G1011" i="25"/>
  <c r="G1007" i="25" s="1"/>
  <c r="D19" i="25"/>
  <c r="F23" i="25"/>
  <c r="F35" i="25"/>
  <c r="G152" i="25"/>
  <c r="G148" i="25" s="1"/>
  <c r="G147" i="25" s="1"/>
  <c r="G169" i="25"/>
  <c r="G165" i="25" s="1"/>
  <c r="F213" i="25"/>
  <c r="E244" i="25"/>
  <c r="I244" i="25" s="1"/>
  <c r="E337" i="25"/>
  <c r="H353" i="25"/>
  <c r="H349" i="25" s="1"/>
  <c r="E397" i="25"/>
  <c r="I397" i="25" s="1"/>
  <c r="I422" i="25"/>
  <c r="I404" i="25"/>
  <c r="C495" i="25"/>
  <c r="C491" i="25" s="1"/>
  <c r="C490" i="25" s="1"/>
  <c r="E500" i="25"/>
  <c r="D512" i="25"/>
  <c r="D508" i="25" s="1"/>
  <c r="H609" i="25"/>
  <c r="H605" i="25" s="1"/>
  <c r="E882" i="25"/>
  <c r="G962" i="25"/>
  <c r="G958" i="25" s="1"/>
  <c r="E1003" i="25"/>
  <c r="I1003" i="25" s="1"/>
  <c r="H1011" i="25"/>
  <c r="H1007" i="25" s="1"/>
  <c r="E15" i="25"/>
  <c r="G23" i="25"/>
  <c r="H169" i="25"/>
  <c r="H165" i="25" s="1"/>
  <c r="G213" i="25"/>
  <c r="E448" i="25"/>
  <c r="I448" i="25" s="1"/>
  <c r="D495" i="25"/>
  <c r="D491" i="25" s="1"/>
  <c r="D490" i="25" s="1"/>
  <c r="F512" i="25"/>
  <c r="F508" i="25" s="1"/>
  <c r="E841" i="25"/>
  <c r="I841" i="25" s="1"/>
  <c r="I850" i="25"/>
  <c r="E849" i="25"/>
  <c r="I849" i="25" s="1"/>
  <c r="F865" i="25"/>
  <c r="F861" i="25" s="1"/>
  <c r="I886" i="25"/>
  <c r="H962" i="25"/>
  <c r="H958" i="25" s="1"/>
  <c r="I991" i="25"/>
  <c r="H23" i="25"/>
  <c r="D61" i="25"/>
  <c r="C152" i="25"/>
  <c r="E226" i="25"/>
  <c r="I226" i="25" s="1"/>
  <c r="F287" i="25"/>
  <c r="F283" i="25" s="1"/>
  <c r="F282" i="25" s="1"/>
  <c r="F300" i="25"/>
  <c r="D387" i="25"/>
  <c r="E409" i="25"/>
  <c r="I409" i="25" s="1"/>
  <c r="E478" i="25"/>
  <c r="I478" i="25" s="1"/>
  <c r="C544" i="25"/>
  <c r="C540" i="25" s="1"/>
  <c r="C539" i="25" s="1"/>
  <c r="H826" i="25"/>
  <c r="G235" i="25"/>
  <c r="G231" i="25" s="1"/>
  <c r="G230" i="25" s="1"/>
  <c r="H287" i="25"/>
  <c r="H283" i="25" s="1"/>
  <c r="H282" i="25" s="1"/>
  <c r="H433" i="25"/>
  <c r="D641" i="25"/>
  <c r="D637" i="25" s="1"/>
  <c r="D636" i="25" s="1"/>
  <c r="D737" i="25"/>
  <c r="D733" i="25" s="1"/>
  <c r="D819" i="25"/>
  <c r="I882" i="25"/>
  <c r="D897" i="25"/>
  <c r="D893" i="25" s="1"/>
  <c r="D892" i="25" s="1"/>
  <c r="D945" i="25"/>
  <c r="D941" i="25" s="1"/>
  <c r="D940" i="25" s="1"/>
  <c r="I26" i="25"/>
  <c r="F83" i="25"/>
  <c r="G47" i="25"/>
  <c r="H235" i="25"/>
  <c r="H231" i="25" s="1"/>
  <c r="H230" i="25" s="1"/>
  <c r="E288" i="25"/>
  <c r="H557" i="25"/>
  <c r="H586" i="25" s="1"/>
  <c r="F592" i="25"/>
  <c r="F588" i="25" s="1"/>
  <c r="F587" i="25" s="1"/>
  <c r="I606" i="25"/>
  <c r="I831" i="25"/>
  <c r="C848" i="25"/>
  <c r="C844" i="25" s="1"/>
  <c r="C843" i="25" s="1"/>
  <c r="E22" i="25"/>
  <c r="G83" i="25"/>
  <c r="C61" i="25"/>
  <c r="G53" i="25"/>
  <c r="E479" i="25"/>
  <c r="I479" i="25" s="1"/>
  <c r="E549" i="25"/>
  <c r="I549" i="25" s="1"/>
  <c r="G592" i="25"/>
  <c r="G588" i="25" s="1"/>
  <c r="G587" i="25" s="1"/>
  <c r="G698" i="25"/>
  <c r="H737" i="25"/>
  <c r="H733" i="25" s="1"/>
  <c r="D828" i="25"/>
  <c r="E837" i="25"/>
  <c r="I863" i="25"/>
  <c r="E880" i="25"/>
  <c r="I880" i="25" s="1"/>
  <c r="F897" i="25"/>
  <c r="F893" i="25" s="1"/>
  <c r="F892" i="25" s="1"/>
  <c r="C38" i="25"/>
  <c r="C37" i="25" s="1"/>
  <c r="C202" i="25"/>
  <c r="F401" i="25"/>
  <c r="F403" i="25"/>
  <c r="F473" i="25"/>
  <c r="F475" i="25"/>
  <c r="I927" i="25"/>
  <c r="E922" i="25"/>
  <c r="I922" i="25" s="1"/>
  <c r="D47" i="25"/>
  <c r="I199" i="25"/>
  <c r="E34" i="25"/>
  <c r="G396" i="25"/>
  <c r="G394" i="25"/>
  <c r="G473" i="25"/>
  <c r="G475" i="25"/>
  <c r="I755" i="25"/>
  <c r="E754" i="25"/>
  <c r="I754" i="25" s="1"/>
  <c r="H401" i="25"/>
  <c r="H403" i="25"/>
  <c r="I117" i="25"/>
  <c r="G34" i="25"/>
  <c r="G198" i="25"/>
  <c r="G401" i="25"/>
  <c r="H76" i="25"/>
  <c r="H44" i="25"/>
  <c r="C215" i="25"/>
  <c r="E659" i="25"/>
  <c r="G15" i="25"/>
  <c r="C76" i="25"/>
  <c r="E392" i="25"/>
  <c r="I392" i="25" s="1"/>
  <c r="E463" i="25"/>
  <c r="E562" i="25"/>
  <c r="I724" i="25"/>
  <c r="H27" i="25"/>
  <c r="E94" i="25"/>
  <c r="I94" i="25" s="1"/>
  <c r="E443" i="25"/>
  <c r="I443" i="25" s="1"/>
  <c r="E441" i="25"/>
  <c r="I441" i="25" s="1"/>
  <c r="I445" i="25"/>
  <c r="G707" i="25"/>
  <c r="G705" i="25"/>
  <c r="I982" i="25"/>
  <c r="E979" i="25"/>
  <c r="I979" i="25" s="1"/>
  <c r="E25" i="25"/>
  <c r="F220" i="25"/>
  <c r="H707" i="25"/>
  <c r="H705" i="25"/>
  <c r="I247" i="25"/>
  <c r="C866" i="25"/>
  <c r="C865" i="25" s="1"/>
  <c r="C861" i="25" s="1"/>
  <c r="C823" i="25"/>
  <c r="C868" i="25"/>
  <c r="F705" i="25"/>
  <c r="E694" i="25"/>
  <c r="I741" i="25"/>
  <c r="C63" i="25"/>
  <c r="E96" i="25"/>
  <c r="I96" i="25" s="1"/>
  <c r="E84" i="25"/>
  <c r="I131" i="25"/>
  <c r="E130" i="25"/>
  <c r="I130" i="25" s="1"/>
  <c r="E363" i="25"/>
  <c r="I363" i="25" s="1"/>
  <c r="E361" i="25"/>
  <c r="I361" i="25" s="1"/>
  <c r="I532" i="25"/>
  <c r="E704" i="25"/>
  <c r="I704" i="25" s="1"/>
  <c r="C698" i="25"/>
  <c r="I876" i="25"/>
  <c r="E829" i="25"/>
  <c r="I829" i="25" s="1"/>
  <c r="E917" i="25"/>
  <c r="I917" i="25" s="1"/>
  <c r="I1009" i="25"/>
  <c r="E1008" i="25"/>
  <c r="I1016" i="25"/>
  <c r="E1012" i="25"/>
  <c r="E1014" i="25"/>
  <c r="I1014" i="25" s="1"/>
  <c r="G19" i="25"/>
  <c r="G44" i="25"/>
  <c r="H52" i="25"/>
  <c r="C81" i="25"/>
  <c r="C52" i="25"/>
  <c r="C83" i="25"/>
  <c r="F121" i="25"/>
  <c r="F120" i="25" s="1"/>
  <c r="F116" i="25" s="1"/>
  <c r="E137" i="25"/>
  <c r="I137" i="25" s="1"/>
  <c r="E135" i="25"/>
  <c r="I135" i="25" s="1"/>
  <c r="G206" i="25"/>
  <c r="G208" i="25"/>
  <c r="I295" i="25"/>
  <c r="I301" i="25"/>
  <c r="I339" i="25"/>
  <c r="I366" i="25"/>
  <c r="E513" i="25"/>
  <c r="I919" i="25"/>
  <c r="D34" i="25"/>
  <c r="D33" i="25" s="1"/>
  <c r="D198" i="25"/>
  <c r="C685" i="25"/>
  <c r="F821" i="25"/>
  <c r="F819" i="25"/>
  <c r="I903" i="25"/>
  <c r="I437" i="25"/>
  <c r="I310" i="25"/>
  <c r="G387" i="25"/>
  <c r="G45" i="25"/>
  <c r="G389" i="25"/>
  <c r="I854" i="25"/>
  <c r="I992" i="25"/>
  <c r="E28" i="25"/>
  <c r="H34" i="25"/>
  <c r="H198" i="25"/>
  <c r="E257" i="25"/>
  <c r="E666" i="25"/>
  <c r="I666" i="25" s="1"/>
  <c r="E668" i="25"/>
  <c r="I668" i="25" s="1"/>
  <c r="E708" i="25"/>
  <c r="I708" i="25" s="1"/>
  <c r="G81" i="25"/>
  <c r="G222" i="25"/>
  <c r="G220" i="25"/>
  <c r="I671" i="25"/>
  <c r="F396" i="25"/>
  <c r="I783" i="25"/>
  <c r="E312" i="25"/>
  <c r="I312" i="25" s="1"/>
  <c r="C705" i="25"/>
  <c r="C707" i="25"/>
  <c r="H58" i="25"/>
  <c r="H387" i="25"/>
  <c r="H46" i="25"/>
  <c r="H389" i="25"/>
  <c r="E673" i="25"/>
  <c r="I673" i="25" s="1"/>
  <c r="D705" i="25"/>
  <c r="D707" i="25"/>
  <c r="D59" i="25"/>
  <c r="E924" i="25"/>
  <c r="I924" i="25" s="1"/>
  <c r="I91" i="25"/>
  <c r="E425" i="25"/>
  <c r="I425" i="25" s="1"/>
  <c r="I426" i="25"/>
  <c r="E211" i="25"/>
  <c r="H480" i="25"/>
  <c r="H482" i="25"/>
  <c r="E691" i="25"/>
  <c r="I695" i="25"/>
  <c r="I779" i="25"/>
  <c r="E778" i="25"/>
  <c r="I778" i="25" s="1"/>
  <c r="E870" i="25"/>
  <c r="E70" i="25"/>
  <c r="F46" i="25"/>
  <c r="F691" i="25"/>
  <c r="F693" i="25"/>
  <c r="H19" i="25"/>
  <c r="F61" i="25"/>
  <c r="D81" i="25"/>
  <c r="D52" i="25"/>
  <c r="D83" i="25"/>
  <c r="H54" i="25"/>
  <c r="H81" i="25"/>
  <c r="E108" i="25"/>
  <c r="I108" i="25" s="1"/>
  <c r="I139" i="25"/>
  <c r="E179" i="25"/>
  <c r="I179" i="25" s="1"/>
  <c r="E177" i="25"/>
  <c r="I177" i="25" s="1"/>
  <c r="I241" i="25"/>
  <c r="I261" i="25"/>
  <c r="H468" i="25"/>
  <c r="D475" i="25"/>
  <c r="D473" i="25"/>
  <c r="I630" i="25"/>
  <c r="F198" i="25"/>
  <c r="F34" i="25"/>
  <c r="I405" i="25"/>
  <c r="I750" i="25"/>
  <c r="F81" i="25"/>
  <c r="C104" i="25"/>
  <c r="C103" i="25" s="1"/>
  <c r="E105" i="25"/>
  <c r="C102" i="25"/>
  <c r="I567" i="25"/>
  <c r="E470" i="25"/>
  <c r="C466" i="25"/>
  <c r="C468" i="25"/>
  <c r="I730" i="25"/>
  <c r="E729" i="25"/>
  <c r="I729" i="25" s="1"/>
  <c r="C220" i="25"/>
  <c r="C222" i="25"/>
  <c r="E224" i="25"/>
  <c r="I251" i="25"/>
  <c r="D381" i="25"/>
  <c r="F53" i="25"/>
  <c r="E522" i="25"/>
  <c r="I522" i="25" s="1"/>
  <c r="E476" i="25"/>
  <c r="I476" i="25" s="1"/>
  <c r="I523" i="25"/>
  <c r="C20" i="25"/>
  <c r="D54" i="25"/>
  <c r="E172" i="25"/>
  <c r="I172" i="25" s="1"/>
  <c r="G482" i="25"/>
  <c r="G480" i="25"/>
  <c r="E709" i="25"/>
  <c r="G828" i="25"/>
  <c r="G826" i="25"/>
  <c r="F52" i="25"/>
  <c r="C74" i="25"/>
  <c r="E87" i="25"/>
  <c r="I87" i="25" s="1"/>
  <c r="E126" i="25"/>
  <c r="I174" i="25"/>
  <c r="I414" i="25"/>
  <c r="I518" i="25"/>
  <c r="G52" i="25"/>
  <c r="F54" i="25"/>
  <c r="I162" i="25"/>
  <c r="D46" i="25"/>
  <c r="C53" i="25"/>
  <c r="G61" i="25"/>
  <c r="E80" i="25"/>
  <c r="I80" i="25" s="1"/>
  <c r="E85" i="25"/>
  <c r="I109" i="25"/>
  <c r="E170" i="25"/>
  <c r="I182" i="25"/>
  <c r="H60" i="25"/>
  <c r="H220" i="25"/>
  <c r="I268" i="25"/>
  <c r="E264" i="25"/>
  <c r="I264" i="25" s="1"/>
  <c r="E266" i="25"/>
  <c r="I266" i="25" s="1"/>
  <c r="E477" i="25"/>
  <c r="E527" i="25"/>
  <c r="I527" i="25" s="1"/>
  <c r="E816" i="25"/>
  <c r="I837" i="25"/>
  <c r="E833" i="25"/>
  <c r="G865" i="25"/>
  <c r="G861" i="25" s="1"/>
  <c r="F468" i="25"/>
  <c r="F466" i="25"/>
  <c r="I594" i="25"/>
  <c r="I189" i="25"/>
  <c r="H215" i="25"/>
  <c r="E203" i="25"/>
  <c r="I254" i="25"/>
  <c r="D336" i="25"/>
  <c r="D332" i="25" s="1"/>
  <c r="D331" i="25" s="1"/>
  <c r="G416" i="25"/>
  <c r="G412" i="25" s="1"/>
  <c r="G411" i="25" s="1"/>
  <c r="D213" i="25"/>
  <c r="I232" i="25"/>
  <c r="D700" i="25"/>
  <c r="G696" i="25"/>
  <c r="G691" i="25" s="1"/>
  <c r="G738" i="25"/>
  <c r="G737" i="25" s="1"/>
  <c r="G733" i="25" s="1"/>
  <c r="D769" i="25"/>
  <c r="D765" i="25" s="1"/>
  <c r="D764" i="25" s="1"/>
  <c r="D88" i="25"/>
  <c r="G495" i="25"/>
  <c r="G491" i="25" s="1"/>
  <c r="G490" i="25" s="1"/>
  <c r="I743" i="25"/>
  <c r="D833" i="25"/>
  <c r="D835" i="25"/>
  <c r="C35" i="25"/>
  <c r="C60" i="25"/>
  <c r="H213" i="25"/>
  <c r="F215" i="25"/>
  <c r="E418" i="25"/>
  <c r="F482" i="25"/>
  <c r="F480" i="25"/>
  <c r="I510" i="25"/>
  <c r="I614" i="25"/>
  <c r="F698" i="25"/>
  <c r="I726" i="25"/>
  <c r="E725" i="25"/>
  <c r="I725" i="25" s="1"/>
  <c r="I748" i="25"/>
  <c r="C1007" i="25"/>
  <c r="E789" i="25"/>
  <c r="I789" i="25" s="1"/>
  <c r="D63" i="25"/>
  <c r="I590" i="25"/>
  <c r="I607" i="25"/>
  <c r="I792" i="25"/>
  <c r="I955" i="25"/>
  <c r="E954" i="25"/>
  <c r="I954" i="25" s="1"/>
  <c r="I1005" i="25"/>
  <c r="E1021" i="25"/>
  <c r="I1021" i="25" s="1"/>
  <c r="E1019" i="25"/>
  <c r="I1019" i="25" s="1"/>
  <c r="F51" i="25"/>
  <c r="I1023" i="25"/>
  <c r="E184" i="25"/>
  <c r="I184" i="25" s="1"/>
  <c r="F208" i="25"/>
  <c r="F222" i="25"/>
  <c r="C833" i="25"/>
  <c r="C835" i="25"/>
  <c r="E970" i="25"/>
  <c r="I970" i="25" s="1"/>
  <c r="E972" i="25"/>
  <c r="I972" i="25" s="1"/>
  <c r="C151" i="25"/>
  <c r="H205" i="25"/>
  <c r="E236" i="25"/>
  <c r="I237" i="25"/>
  <c r="F336" i="25"/>
  <c r="F332" i="25" s="1"/>
  <c r="F331" i="25" s="1"/>
  <c r="E702" i="25"/>
  <c r="D60" i="25"/>
  <c r="C58" i="25"/>
  <c r="F60" i="25"/>
  <c r="G215" i="25"/>
  <c r="E260" i="25"/>
  <c r="E259" i="25" s="1"/>
  <c r="I259" i="25" s="1"/>
  <c r="E307" i="25"/>
  <c r="I307" i="25" s="1"/>
  <c r="H336" i="25"/>
  <c r="H332" i="25" s="1"/>
  <c r="H331" i="25" s="1"/>
  <c r="I452" i="25"/>
  <c r="I471" i="25"/>
  <c r="E661" i="25"/>
  <c r="I661" i="25" s="1"/>
  <c r="E747" i="25"/>
  <c r="I747" i="25" s="1"/>
  <c r="E906" i="25"/>
  <c r="I906" i="25" s="1"/>
  <c r="E977" i="25"/>
  <c r="I977" i="25" s="1"/>
  <c r="F707" i="25"/>
  <c r="D220" i="25"/>
  <c r="D205" i="25" s="1"/>
  <c r="I647" i="25"/>
  <c r="H700" i="25"/>
  <c r="G848" i="25"/>
  <c r="G844" i="25" s="1"/>
  <c r="G843" i="25" s="1"/>
  <c r="I877" i="25"/>
  <c r="E873" i="25"/>
  <c r="I873" i="25" s="1"/>
  <c r="E154" i="25"/>
  <c r="C213" i="25"/>
  <c r="I501" i="25"/>
  <c r="I581" i="25"/>
  <c r="H848" i="25"/>
  <c r="H844" i="25" s="1"/>
  <c r="H843" i="25" s="1"/>
  <c r="D962" i="25"/>
  <c r="D958" i="25" s="1"/>
  <c r="H59" i="25"/>
  <c r="I166" i="25"/>
  <c r="I290" i="25"/>
  <c r="F495" i="25"/>
  <c r="F491" i="25" s="1"/>
  <c r="F490" i="25" s="1"/>
  <c r="I550" i="25"/>
  <c r="H90" i="25"/>
  <c r="I342" i="25"/>
  <c r="I451" i="25"/>
  <c r="G35" i="25"/>
  <c r="G60" i="25"/>
  <c r="G88" i="25"/>
  <c r="F78" i="25"/>
  <c r="F123" i="25"/>
  <c r="C198" i="25"/>
  <c r="C34" i="25"/>
  <c r="C208" i="25"/>
  <c r="E249" i="25"/>
  <c r="I309" i="25"/>
  <c r="H429" i="25"/>
  <c r="E484" i="25"/>
  <c r="C482" i="25"/>
  <c r="I664" i="25"/>
  <c r="D691" i="25"/>
  <c r="D693" i="25"/>
  <c r="D698" i="25"/>
  <c r="I749" i="25"/>
  <c r="E825" i="25"/>
  <c r="I825" i="25" s="1"/>
  <c r="I907" i="25"/>
  <c r="I912" i="25"/>
  <c r="I981" i="25"/>
  <c r="H83" i="25"/>
  <c r="C90" i="25"/>
  <c r="E92" i="25"/>
  <c r="C391" i="25"/>
  <c r="C436" i="25"/>
  <c r="G468" i="25"/>
  <c r="H473" i="25"/>
  <c r="H475" i="25"/>
  <c r="C592" i="25"/>
  <c r="C588" i="25" s="1"/>
  <c r="C587" i="25" s="1"/>
  <c r="C634" i="25" s="1"/>
  <c r="E483" i="25"/>
  <c r="I483" i="25" s="1"/>
  <c r="F835" i="25"/>
  <c r="D90" i="25"/>
  <c r="C121" i="25"/>
  <c r="C120" i="25" s="1"/>
  <c r="C116" i="25" s="1"/>
  <c r="H35" i="25"/>
  <c r="E370" i="25"/>
  <c r="I370" i="25" s="1"/>
  <c r="E438" i="25"/>
  <c r="G466" i="25"/>
  <c r="D592" i="25"/>
  <c r="D588" i="25" s="1"/>
  <c r="D587" i="25" s="1"/>
  <c r="D634" i="25" s="1"/>
  <c r="I622" i="25"/>
  <c r="I627" i="25"/>
  <c r="H691" i="25"/>
  <c r="I799" i="25"/>
  <c r="E803" i="25"/>
  <c r="E801" i="25"/>
  <c r="I805" i="25"/>
  <c r="F833" i="25"/>
  <c r="G835" i="25"/>
  <c r="F22" i="25"/>
  <c r="I862" i="25"/>
  <c r="C59" i="25"/>
  <c r="E125" i="25"/>
  <c r="C170" i="25"/>
  <c r="C169" i="25" s="1"/>
  <c r="C165" i="25" s="1"/>
  <c r="C172" i="25"/>
  <c r="E212" i="25"/>
  <c r="I212" i="25" s="1"/>
  <c r="I351" i="25"/>
  <c r="I372" i="25"/>
  <c r="F391" i="25"/>
  <c r="F436" i="25"/>
  <c r="F434" i="25"/>
  <c r="F433" i="25" s="1"/>
  <c r="F429" i="25" s="1"/>
  <c r="H466" i="25"/>
  <c r="I516" i="25"/>
  <c r="E569" i="25"/>
  <c r="I569" i="25" s="1"/>
  <c r="I574" i="25"/>
  <c r="E578" i="25"/>
  <c r="I578" i="25" s="1"/>
  <c r="E703" i="25"/>
  <c r="I703" i="25" s="1"/>
  <c r="F801" i="25"/>
  <c r="F786" i="25" s="1"/>
  <c r="F782" i="25" s="1"/>
  <c r="F803" i="25"/>
  <c r="F828" i="25"/>
  <c r="G833" i="25"/>
  <c r="E857" i="25"/>
  <c r="I857" i="25" s="1"/>
  <c r="E929" i="25"/>
  <c r="I929" i="25" s="1"/>
  <c r="E995" i="25"/>
  <c r="I639" i="25"/>
  <c r="H994" i="25"/>
  <c r="H990" i="25" s="1"/>
  <c r="H989" i="25" s="1"/>
  <c r="F29" i="25"/>
  <c r="F27" i="25" s="1"/>
  <c r="D76" i="25"/>
  <c r="H61" i="25"/>
  <c r="E157" i="25"/>
  <c r="I157" i="25" s="1"/>
  <c r="I323" i="25"/>
  <c r="G434" i="25"/>
  <c r="G433" i="25" s="1"/>
  <c r="G429" i="25" s="1"/>
  <c r="E742" i="25"/>
  <c r="I784" i="25"/>
  <c r="I1030" i="25"/>
  <c r="E1026" i="25"/>
  <c r="I1026" i="25" s="1"/>
  <c r="F88" i="25"/>
  <c r="F59" i="25"/>
  <c r="E128" i="25"/>
  <c r="I128" i="25" s="1"/>
  <c r="I158" i="25"/>
  <c r="G609" i="25"/>
  <c r="G605" i="25" s="1"/>
  <c r="L694" i="25"/>
  <c r="F738" i="25"/>
  <c r="F737" i="25" s="1"/>
  <c r="F733" i="25" s="1"/>
  <c r="C822" i="25"/>
  <c r="C44" i="25" s="1"/>
  <c r="H821" i="25"/>
  <c r="E871" i="25"/>
  <c r="I871" i="25" s="1"/>
  <c r="E931" i="25"/>
  <c r="I931" i="25" s="1"/>
  <c r="G512" i="25"/>
  <c r="G508" i="25" s="1"/>
  <c r="H865" i="25"/>
  <c r="H861" i="25" s="1"/>
  <c r="I722" i="25"/>
  <c r="I780" i="25"/>
  <c r="G821" i="25"/>
  <c r="I894" i="25"/>
  <c r="G59" i="25"/>
  <c r="E225" i="25"/>
  <c r="I225" i="25" s="1"/>
  <c r="E319" i="25"/>
  <c r="I319" i="25" s="1"/>
  <c r="D389" i="25"/>
  <c r="E439" i="25"/>
  <c r="I439" i="25" s="1"/>
  <c r="D561" i="25"/>
  <c r="D557" i="25" s="1"/>
  <c r="D586" i="25" s="1"/>
  <c r="C769" i="25"/>
  <c r="C765" i="25" s="1"/>
  <c r="C764" i="25" s="1"/>
  <c r="I934" i="25"/>
  <c r="C962" i="25"/>
  <c r="C958" i="25" s="1"/>
  <c r="I558" i="25"/>
  <c r="E752" i="25"/>
  <c r="I752" i="25" s="1"/>
  <c r="I757" i="25"/>
  <c r="C826" i="25"/>
  <c r="E354" i="25"/>
  <c r="E545" i="25"/>
  <c r="E675" i="25"/>
  <c r="I675" i="25" s="1"/>
  <c r="D826" i="25"/>
  <c r="I884" i="25"/>
  <c r="E314" i="25"/>
  <c r="I314" i="25" s="1"/>
  <c r="H512" i="25"/>
  <c r="H508" i="25" s="1"/>
  <c r="H914" i="25"/>
  <c r="H910" i="25" s="1"/>
  <c r="C1014" i="25"/>
  <c r="E520" i="25"/>
  <c r="I520" i="25" s="1"/>
  <c r="I546" i="25"/>
  <c r="F609" i="25"/>
  <c r="F605" i="25" s="1"/>
  <c r="F634" i="25" s="1"/>
  <c r="I677" i="25"/>
  <c r="E796" i="25"/>
  <c r="I796" i="25" s="1"/>
  <c r="D821" i="25"/>
  <c r="E830" i="25"/>
  <c r="I852" i="25"/>
  <c r="H416" i="25"/>
  <c r="H412" i="25" s="1"/>
  <c r="H411" i="25" s="1"/>
  <c r="D482" i="25"/>
  <c r="C658" i="25"/>
  <c r="C654" i="25" s="1"/>
  <c r="C683" i="25" s="1"/>
  <c r="E770" i="25"/>
  <c r="E836" i="25"/>
  <c r="I836" i="25" s="1"/>
  <c r="E624" i="25"/>
  <c r="I624" i="25" s="1"/>
  <c r="E642" i="25"/>
  <c r="E688" i="25"/>
  <c r="H698" i="25"/>
  <c r="I771" i="25"/>
  <c r="I883" i="25"/>
  <c r="E787" i="25"/>
  <c r="J44" i="23"/>
  <c r="J11" i="23" s="1"/>
  <c r="E76" i="23"/>
  <c r="I76" i="23" s="1"/>
  <c r="L19" i="23"/>
  <c r="L20" i="23" s="1"/>
  <c r="E45" i="23"/>
  <c r="C41" i="23"/>
  <c r="C40" i="23" s="1"/>
  <c r="C32" i="23" s="1"/>
  <c r="C43" i="23"/>
  <c r="I78" i="23"/>
  <c r="E120" i="23"/>
  <c r="E74" i="23"/>
  <c r="C145" i="23"/>
  <c r="C68" i="23"/>
  <c r="I105" i="23"/>
  <c r="E104" i="23"/>
  <c r="C14" i="23"/>
  <c r="I102" i="23"/>
  <c r="E14" i="23"/>
  <c r="E586" i="26" l="1"/>
  <c r="I586" i="26" s="1"/>
  <c r="E98" i="26"/>
  <c r="I98" i="26" s="1"/>
  <c r="E147" i="26"/>
  <c r="I147" i="26" s="1"/>
  <c r="I588" i="26"/>
  <c r="E811" i="26"/>
  <c r="I811" i="26" s="1"/>
  <c r="I764" i="26"/>
  <c r="E892" i="26"/>
  <c r="E939" i="26" s="1"/>
  <c r="I939" i="26" s="1"/>
  <c r="I231" i="26"/>
  <c r="E230" i="26"/>
  <c r="E197" i="26"/>
  <c r="I282" i="26"/>
  <c r="E329" i="26"/>
  <c r="I329" i="26" s="1"/>
  <c r="I491" i="26"/>
  <c r="E490" i="26"/>
  <c r="E461" i="26"/>
  <c r="I41" i="26"/>
  <c r="E40" i="26"/>
  <c r="I587" i="26"/>
  <c r="E634" i="26"/>
  <c r="I634" i="26" s="1"/>
  <c r="I332" i="26"/>
  <c r="E331" i="26"/>
  <c r="E940" i="26"/>
  <c r="I941" i="26"/>
  <c r="I844" i="26"/>
  <c r="E843" i="26"/>
  <c r="E636" i="26"/>
  <c r="I637" i="26"/>
  <c r="E73" i="26"/>
  <c r="I716" i="26"/>
  <c r="E715" i="26"/>
  <c r="I120" i="26"/>
  <c r="E116" i="26"/>
  <c r="I116" i="26" s="1"/>
  <c r="E989" i="26"/>
  <c r="I990" i="26"/>
  <c r="J43" i="26"/>
  <c r="I43" i="26"/>
  <c r="I169" i="26"/>
  <c r="E165" i="26"/>
  <c r="I165" i="26" s="1"/>
  <c r="E814" i="26"/>
  <c r="E416" i="26"/>
  <c r="I417" i="26"/>
  <c r="I20" i="26"/>
  <c r="E19" i="26"/>
  <c r="E382" i="26"/>
  <c r="C281" i="25"/>
  <c r="F586" i="25"/>
  <c r="C45" i="25"/>
  <c r="F811" i="25"/>
  <c r="F194" i="25"/>
  <c r="F890" i="25"/>
  <c r="G683" i="25"/>
  <c r="G634" i="25"/>
  <c r="G378" i="25"/>
  <c r="E848" i="25"/>
  <c r="F145" i="25"/>
  <c r="H634" i="25"/>
  <c r="D811" i="25"/>
  <c r="D465" i="25"/>
  <c r="D461" i="25" s="1"/>
  <c r="D145" i="25"/>
  <c r="D890" i="25"/>
  <c r="E61" i="25"/>
  <c r="I61" i="25" s="1"/>
  <c r="F813" i="25"/>
  <c r="F33" i="25"/>
  <c r="E403" i="25"/>
  <c r="I403" i="25" s="1"/>
  <c r="G196" i="25"/>
  <c r="E215" i="25"/>
  <c r="I215" i="25" s="1"/>
  <c r="H194" i="25"/>
  <c r="D194" i="25"/>
  <c r="E401" i="25"/>
  <c r="I401" i="25" s="1"/>
  <c r="G811" i="25"/>
  <c r="H145" i="25"/>
  <c r="C329" i="25"/>
  <c r="D386" i="25"/>
  <c r="D382" i="25" s="1"/>
  <c r="G194" i="25"/>
  <c r="D18" i="25"/>
  <c r="D14" i="25" s="1"/>
  <c r="D73" i="25"/>
  <c r="D69" i="25" s="1"/>
  <c r="E693" i="25"/>
  <c r="C586" i="25"/>
  <c r="G329" i="25"/>
  <c r="G586" i="25"/>
  <c r="E336" i="25"/>
  <c r="E332" i="25" s="1"/>
  <c r="E331" i="25" s="1"/>
  <c r="H73" i="25"/>
  <c r="H69" i="25" s="1"/>
  <c r="I29" i="25"/>
  <c r="F329" i="25"/>
  <c r="C690" i="25"/>
  <c r="C686" i="25" s="1"/>
  <c r="D818" i="25"/>
  <c r="D814" i="25" s="1"/>
  <c r="G987" i="25"/>
  <c r="E54" i="25"/>
  <c r="I54" i="25" s="1"/>
  <c r="C465" i="25"/>
  <c r="C461" i="25" s="1"/>
  <c r="C196" i="25"/>
  <c r="D939" i="25"/>
  <c r="F378" i="25"/>
  <c r="C813" i="25"/>
  <c r="C890" i="25"/>
  <c r="D987" i="25"/>
  <c r="H818" i="25"/>
  <c r="H814" i="25" s="1"/>
  <c r="C939" i="25"/>
  <c r="D683" i="25"/>
  <c r="C205" i="25"/>
  <c r="C197" i="25" s="1"/>
  <c r="F939" i="25"/>
  <c r="C762" i="25"/>
  <c r="E495" i="25"/>
  <c r="E491" i="25" s="1"/>
  <c r="H281" i="25"/>
  <c r="H939" i="25"/>
  <c r="H537" i="25"/>
  <c r="D537" i="25"/>
  <c r="C537" i="25"/>
  <c r="G281" i="25"/>
  <c r="D762" i="25"/>
  <c r="I592" i="25"/>
  <c r="E588" i="25"/>
  <c r="E587" i="25" s="1"/>
  <c r="I288" i="25"/>
  <c r="E287" i="25"/>
  <c r="H762" i="25"/>
  <c r="H685" i="25"/>
  <c r="C987" i="25"/>
  <c r="E720" i="25"/>
  <c r="I720" i="25" s="1"/>
  <c r="I274" i="25"/>
  <c r="E609" i="25"/>
  <c r="I609" i="25" s="1"/>
  <c r="C378" i="25"/>
  <c r="E223" i="25"/>
  <c r="I223" i="25" s="1"/>
  <c r="F762" i="25"/>
  <c r="G690" i="25"/>
  <c r="G686" i="25" s="1"/>
  <c r="I337" i="25"/>
  <c r="E198" i="25"/>
  <c r="H460" i="25"/>
  <c r="F458" i="25"/>
  <c r="I803" i="25"/>
  <c r="C458" i="25"/>
  <c r="G18" i="25"/>
  <c r="G14" i="25" s="1"/>
  <c r="H1036" i="25"/>
  <c r="C73" i="25"/>
  <c r="C69" i="25" s="1"/>
  <c r="D460" i="25"/>
  <c r="G386" i="25"/>
  <c r="G382" i="25" s="1"/>
  <c r="E47" i="25"/>
  <c r="I47" i="25" s="1"/>
  <c r="D58" i="25"/>
  <c r="H378" i="25"/>
  <c r="F205" i="25"/>
  <c r="F197" i="25" s="1"/>
  <c r="E394" i="25"/>
  <c r="I394" i="25" s="1"/>
  <c r="E396" i="25"/>
  <c r="I396" i="25" s="1"/>
  <c r="I833" i="25"/>
  <c r="I496" i="25"/>
  <c r="E835" i="25"/>
  <c r="I835" i="25" s="1"/>
  <c r="E213" i="25"/>
  <c r="I213" i="25" s="1"/>
  <c r="H987" i="25"/>
  <c r="I597" i="25"/>
  <c r="E60" i="25"/>
  <c r="I60" i="25" s="1"/>
  <c r="F818" i="25"/>
  <c r="F814" i="25" s="1"/>
  <c r="G939" i="25"/>
  <c r="E35" i="25"/>
  <c r="I35" i="25" s="1"/>
  <c r="E53" i="25"/>
  <c r="I53" i="25" s="1"/>
  <c r="G465" i="25"/>
  <c r="G461" i="25" s="1"/>
  <c r="D378" i="25"/>
  <c r="D43" i="25"/>
  <c r="E63" i="25"/>
  <c r="I63" i="25" s="1"/>
  <c r="E687" i="25"/>
  <c r="I688" i="25"/>
  <c r="G55" i="25"/>
  <c r="G57" i="25"/>
  <c r="G381" i="25"/>
  <c r="G458" i="25"/>
  <c r="F55" i="25"/>
  <c r="F57" i="25"/>
  <c r="F690" i="25"/>
  <c r="F686" i="25" s="1"/>
  <c r="I203" i="25"/>
  <c r="E38" i="25"/>
  <c r="E202" i="25"/>
  <c r="I202" i="25" s="1"/>
  <c r="I816" i="25"/>
  <c r="E815" i="25"/>
  <c r="G762" i="25"/>
  <c r="G685" i="25"/>
  <c r="E304" i="25"/>
  <c r="E417" i="25"/>
  <c r="I418" i="25"/>
  <c r="G818" i="25"/>
  <c r="G814" i="25" s="1"/>
  <c r="I742" i="25"/>
  <c r="E738" i="25"/>
  <c r="E740" i="25"/>
  <c r="I740" i="25" s="1"/>
  <c r="E769" i="25"/>
  <c r="I770" i="25"/>
  <c r="E78" i="25"/>
  <c r="E123" i="25"/>
  <c r="I123" i="25" s="1"/>
  <c r="E121" i="25"/>
  <c r="I125" i="25"/>
  <c r="E482" i="25"/>
  <c r="I482" i="25" s="1"/>
  <c r="I484" i="25"/>
  <c r="E480" i="25"/>
  <c r="I480" i="25" s="1"/>
  <c r="G693" i="25"/>
  <c r="I693" i="25" s="1"/>
  <c r="G46" i="25"/>
  <c r="G43" i="25" s="1"/>
  <c r="C55" i="25"/>
  <c r="E59" i="25"/>
  <c r="C57" i="25"/>
  <c r="E88" i="25"/>
  <c r="I88" i="25" s="1"/>
  <c r="E90" i="25"/>
  <c r="I90" i="25" s="1"/>
  <c r="I92" i="25"/>
  <c r="I257" i="25"/>
  <c r="E256" i="25"/>
  <c r="I256" i="25" s="1"/>
  <c r="F460" i="25"/>
  <c r="F537" i="25"/>
  <c r="E897" i="25"/>
  <c r="H386" i="25"/>
  <c r="H382" i="25" s="1"/>
  <c r="I1012" i="25"/>
  <c r="E1011" i="25"/>
  <c r="I1011" i="25" s="1"/>
  <c r="D196" i="25"/>
  <c r="E914" i="25"/>
  <c r="I224" i="25"/>
  <c r="E220" i="25"/>
  <c r="I220" i="25" s="1"/>
  <c r="E27" i="25"/>
  <c r="I27" i="25" s="1"/>
  <c r="I28" i="25"/>
  <c r="I1008" i="25"/>
  <c r="C33" i="25"/>
  <c r="I211" i="25"/>
  <c r="E206" i="25"/>
  <c r="H813" i="25"/>
  <c r="H890" i="25"/>
  <c r="E844" i="25"/>
  <c r="I848" i="25"/>
  <c r="I236" i="25"/>
  <c r="E235" i="25"/>
  <c r="H690" i="25"/>
  <c r="H686" i="25" s="1"/>
  <c r="E151" i="25"/>
  <c r="C148" i="25"/>
  <c r="C147" i="25" s="1"/>
  <c r="C194" i="25" s="1"/>
  <c r="G537" i="25"/>
  <c r="G460" i="25"/>
  <c r="I470" i="25"/>
  <c r="E468" i="25"/>
  <c r="I468" i="25" s="1"/>
  <c r="E466" i="25"/>
  <c r="D690" i="25"/>
  <c r="D686" i="25" s="1"/>
  <c r="D57" i="25"/>
  <c r="D55" i="25"/>
  <c r="I642" i="25"/>
  <c r="E641" i="25"/>
  <c r="E962" i="25"/>
  <c r="C99" i="25"/>
  <c r="C98" i="25" s="1"/>
  <c r="C17" i="25"/>
  <c r="E102" i="25"/>
  <c r="E866" i="25"/>
  <c r="I870" i="25"/>
  <c r="E868" i="25"/>
  <c r="I868" i="25" s="1"/>
  <c r="I105" i="25"/>
  <c r="E104" i="25"/>
  <c r="H48" i="25"/>
  <c r="H50" i="25"/>
  <c r="C821" i="25"/>
  <c r="C819" i="25"/>
  <c r="C818" i="25" s="1"/>
  <c r="C814" i="25" s="1"/>
  <c r="E823" i="25"/>
  <c r="E391" i="25"/>
  <c r="C389" i="25"/>
  <c r="C387" i="25"/>
  <c r="C386" i="25" s="1"/>
  <c r="C382" i="25" s="1"/>
  <c r="E707" i="25"/>
  <c r="I707" i="25" s="1"/>
  <c r="I709" i="25"/>
  <c r="E705" i="25"/>
  <c r="I705" i="25" s="1"/>
  <c r="C460" i="25"/>
  <c r="C811" i="25"/>
  <c r="I260" i="25"/>
  <c r="E209" i="25"/>
  <c r="F465" i="25"/>
  <c r="F461" i="25" s="1"/>
  <c r="H43" i="25"/>
  <c r="H41" i="25"/>
  <c r="I691" i="25"/>
  <c r="H197" i="25"/>
  <c r="E46" i="25"/>
  <c r="I22" i="25"/>
  <c r="F19" i="25"/>
  <c r="F18" i="25" s="1"/>
  <c r="F14" i="25" s="1"/>
  <c r="I249" i="25"/>
  <c r="H33" i="25"/>
  <c r="D48" i="25"/>
  <c r="D50" i="25"/>
  <c r="H57" i="25"/>
  <c r="H55" i="25"/>
  <c r="E700" i="25"/>
  <c r="I700" i="25" s="1"/>
  <c r="I702" i="25"/>
  <c r="E698" i="25"/>
  <c r="I698" i="25" s="1"/>
  <c r="E945" i="25"/>
  <c r="G205" i="25"/>
  <c r="G197" i="25" s="1"/>
  <c r="E51" i="25"/>
  <c r="I51" i="25" s="1"/>
  <c r="I84" i="25"/>
  <c r="I562" i="25"/>
  <c r="E561" i="25"/>
  <c r="I34" i="25"/>
  <c r="F45" i="25"/>
  <c r="F74" i="25"/>
  <c r="F73" i="25" s="1"/>
  <c r="F69" i="25" s="1"/>
  <c r="F76" i="25"/>
  <c r="E83" i="25"/>
  <c r="I83" i="25" s="1"/>
  <c r="I85" i="25"/>
  <c r="E81" i="25"/>
  <c r="I81" i="25" s="1"/>
  <c r="C43" i="25"/>
  <c r="E45" i="25"/>
  <c r="C41" i="25"/>
  <c r="I995" i="25"/>
  <c r="E994" i="25"/>
  <c r="F387" i="25"/>
  <c r="F386" i="25" s="1"/>
  <c r="F382" i="25" s="1"/>
  <c r="F389" i="25"/>
  <c r="E79" i="25"/>
  <c r="I79" i="25" s="1"/>
  <c r="I126" i="25"/>
  <c r="G73" i="25"/>
  <c r="G69" i="25" s="1"/>
  <c r="C48" i="25"/>
  <c r="C50" i="25"/>
  <c r="E52" i="25"/>
  <c r="I694" i="25"/>
  <c r="K694" i="25"/>
  <c r="E153" i="25"/>
  <c r="I154" i="25"/>
  <c r="I70" i="25"/>
  <c r="D41" i="25"/>
  <c r="F48" i="25"/>
  <c r="F50" i="25"/>
  <c r="E658" i="25"/>
  <c r="I659" i="25"/>
  <c r="E473" i="25"/>
  <c r="I473" i="25" s="1"/>
  <c r="E475" i="25"/>
  <c r="I475" i="25" s="1"/>
  <c r="I477" i="25"/>
  <c r="I513" i="25"/>
  <c r="E512" i="25"/>
  <c r="G813" i="25"/>
  <c r="G890" i="25"/>
  <c r="E436" i="25"/>
  <c r="I438" i="25"/>
  <c r="E434" i="25"/>
  <c r="G48" i="25"/>
  <c r="G50" i="25"/>
  <c r="H196" i="25"/>
  <c r="I15" i="25"/>
  <c r="I696" i="25"/>
  <c r="H381" i="25"/>
  <c r="H458" i="25"/>
  <c r="I545" i="25"/>
  <c r="E544" i="25"/>
  <c r="E786" i="25"/>
  <c r="I787" i="25"/>
  <c r="I830" i="25"/>
  <c r="E828" i="25"/>
  <c r="I828" i="25" s="1"/>
  <c r="E826" i="25"/>
  <c r="I826" i="25" s="1"/>
  <c r="I354" i="25"/>
  <c r="E353" i="25"/>
  <c r="H465" i="25"/>
  <c r="H461" i="25" s="1"/>
  <c r="I801" i="25"/>
  <c r="I170" i="25"/>
  <c r="E169" i="25"/>
  <c r="E20" i="25"/>
  <c r="C19" i="25"/>
  <c r="C18" i="25" s="1"/>
  <c r="H18" i="25"/>
  <c r="H14" i="25" s="1"/>
  <c r="D197" i="25"/>
  <c r="I25" i="25"/>
  <c r="E23" i="25"/>
  <c r="I23" i="25" s="1"/>
  <c r="I463" i="25"/>
  <c r="E462" i="25"/>
  <c r="G33" i="25"/>
  <c r="I198" i="25"/>
  <c r="F196" i="25"/>
  <c r="C65" i="23"/>
  <c r="E73" i="23"/>
  <c r="I74" i="23"/>
  <c r="E116" i="23"/>
  <c r="I116" i="23" s="1"/>
  <c r="I120" i="23"/>
  <c r="I45" i="23"/>
  <c r="E43" i="23"/>
  <c r="E41" i="23"/>
  <c r="I104" i="23"/>
  <c r="E103" i="23"/>
  <c r="I14" i="23"/>
  <c r="E68" i="26" l="1"/>
  <c r="I68" i="26" s="1"/>
  <c r="I892" i="26"/>
  <c r="E145" i="26"/>
  <c r="I145" i="26" s="1"/>
  <c r="I230" i="26"/>
  <c r="E281" i="26"/>
  <c r="I281" i="26" s="1"/>
  <c r="I989" i="26"/>
  <c r="E1036" i="26"/>
  <c r="I1036" i="26" s="1"/>
  <c r="E683" i="26"/>
  <c r="I683" i="26" s="1"/>
  <c r="I636" i="26"/>
  <c r="I416" i="26"/>
  <c r="E412" i="26"/>
  <c r="E890" i="26"/>
  <c r="I890" i="26" s="1"/>
  <c r="E813" i="26"/>
  <c r="I813" i="26" s="1"/>
  <c r="I843" i="26"/>
  <c r="I940" i="26"/>
  <c r="E987" i="26"/>
  <c r="I987" i="26" s="1"/>
  <c r="E194" i="26"/>
  <c r="I194" i="26" s="1"/>
  <c r="E18" i="26"/>
  <c r="I19" i="26"/>
  <c r="J41" i="26"/>
  <c r="J9" i="26" s="1"/>
  <c r="J10" i="26"/>
  <c r="K10" i="26" s="1"/>
  <c r="E69" i="26"/>
  <c r="E378" i="26"/>
  <c r="I378" i="26" s="1"/>
  <c r="I331" i="26"/>
  <c r="I11" i="26"/>
  <c r="J8" i="26" s="1"/>
  <c r="I40" i="26"/>
  <c r="E32" i="26"/>
  <c r="I32" i="26" s="1"/>
  <c r="E537" i="26"/>
  <c r="I537" i="26" s="1"/>
  <c r="E460" i="26"/>
  <c r="I460" i="26" s="1"/>
  <c r="I490" i="26"/>
  <c r="E762" i="26"/>
  <c r="I762" i="26" s="1"/>
  <c r="E685" i="26"/>
  <c r="I685" i="26" s="1"/>
  <c r="I715" i="26"/>
  <c r="E196" i="26"/>
  <c r="I196" i="26" s="1"/>
  <c r="I332" i="25"/>
  <c r="I336" i="25"/>
  <c r="I588" i="25"/>
  <c r="E1007" i="25"/>
  <c r="I1007" i="25" s="1"/>
  <c r="E33" i="25"/>
  <c r="I33" i="25" s="1"/>
  <c r="I46" i="25"/>
  <c r="E716" i="25"/>
  <c r="I495" i="25"/>
  <c r="G41" i="25"/>
  <c r="G40" i="25" s="1"/>
  <c r="E58" i="25"/>
  <c r="I58" i="25" s="1"/>
  <c r="E605" i="25"/>
  <c r="I605" i="25" s="1"/>
  <c r="E222" i="25"/>
  <c r="I222" i="25" s="1"/>
  <c r="C40" i="25"/>
  <c r="C32" i="25" s="1"/>
  <c r="I287" i="25"/>
  <c r="E283" i="25"/>
  <c r="I436" i="25"/>
  <c r="J435" i="25"/>
  <c r="I561" i="25"/>
  <c r="E557" i="25"/>
  <c r="I557" i="25" s="1"/>
  <c r="I466" i="25"/>
  <c r="E465" i="25"/>
  <c r="I465" i="25" s="1"/>
  <c r="I815" i="25"/>
  <c r="I209" i="25"/>
  <c r="E44" i="25"/>
  <c r="E43" i="25" s="1"/>
  <c r="I994" i="25"/>
  <c r="E990" i="25"/>
  <c r="I512" i="25"/>
  <c r="E508" i="25"/>
  <c r="I508" i="25" s="1"/>
  <c r="E208" i="25"/>
  <c r="I208" i="25" s="1"/>
  <c r="E37" i="25"/>
  <c r="I37" i="25" s="1"/>
  <c r="I38" i="25"/>
  <c r="E48" i="25"/>
  <c r="I48" i="25" s="1"/>
  <c r="E50" i="25"/>
  <c r="I50" i="25" s="1"/>
  <c r="I52" i="25"/>
  <c r="E41" i="25"/>
  <c r="I45" i="25"/>
  <c r="E941" i="25"/>
  <c r="I945" i="25"/>
  <c r="I866" i="25"/>
  <c r="E865" i="25"/>
  <c r="I151" i="25"/>
  <c r="I769" i="25"/>
  <c r="E765" i="25"/>
  <c r="I169" i="25"/>
  <c r="E165" i="25"/>
  <c r="I165" i="25" s="1"/>
  <c r="E17" i="25"/>
  <c r="C14" i="25"/>
  <c r="I235" i="25"/>
  <c r="E231" i="25"/>
  <c r="I59" i="25"/>
  <c r="E55" i="25"/>
  <c r="I55" i="25" s="1"/>
  <c r="I658" i="25"/>
  <c r="E654" i="25"/>
  <c r="I654" i="25" s="1"/>
  <c r="C145" i="25"/>
  <c r="C68" i="25"/>
  <c r="I914" i="25"/>
  <c r="E910" i="25"/>
  <c r="I910" i="25" s="1"/>
  <c r="I391" i="25"/>
  <c r="E389" i="25"/>
  <c r="I389" i="25" s="1"/>
  <c r="E387" i="25"/>
  <c r="E821" i="25"/>
  <c r="I821" i="25" s="1"/>
  <c r="I823" i="25"/>
  <c r="E819" i="25"/>
  <c r="H40" i="25"/>
  <c r="H32" i="25" s="1"/>
  <c r="H65" i="25" s="1"/>
  <c r="I687" i="25"/>
  <c r="E103" i="25"/>
  <c r="I103" i="25" s="1"/>
  <c r="I104" i="25"/>
  <c r="I153" i="25"/>
  <c r="E152" i="25"/>
  <c r="I152" i="25" s="1"/>
  <c r="E120" i="25"/>
  <c r="I121" i="25"/>
  <c r="I786" i="25"/>
  <c r="E782" i="25"/>
  <c r="I782" i="25" s="1"/>
  <c r="I544" i="25"/>
  <c r="E540" i="25"/>
  <c r="I78" i="25"/>
  <c r="E76" i="25"/>
  <c r="I76" i="25" s="1"/>
  <c r="E74" i="25"/>
  <c r="E248" i="25"/>
  <c r="I248" i="25" s="1"/>
  <c r="I20" i="25"/>
  <c r="E19" i="25"/>
  <c r="I587" i="25"/>
  <c r="I102" i="25"/>
  <c r="I738" i="25"/>
  <c r="E737" i="25"/>
  <c r="I491" i="25"/>
  <c r="E490" i="25"/>
  <c r="I962" i="25"/>
  <c r="E958" i="25"/>
  <c r="I958" i="25" s="1"/>
  <c r="E690" i="25"/>
  <c r="I690" i="25" s="1"/>
  <c r="I641" i="25"/>
  <c r="E637" i="25"/>
  <c r="E378" i="25"/>
  <c r="I378" i="25" s="1"/>
  <c r="I331" i="25"/>
  <c r="F41" i="25"/>
  <c r="F40" i="25" s="1"/>
  <c r="F32" i="25" s="1"/>
  <c r="F65" i="25" s="1"/>
  <c r="F43" i="25"/>
  <c r="I844" i="25"/>
  <c r="E843" i="25"/>
  <c r="I417" i="25"/>
  <c r="E416" i="25"/>
  <c r="I353" i="25"/>
  <c r="E349" i="25"/>
  <c r="I349" i="25" s="1"/>
  <c r="I304" i="25"/>
  <c r="E300" i="25"/>
  <c r="G32" i="25"/>
  <c r="G65" i="25" s="1"/>
  <c r="I434" i="25"/>
  <c r="E433" i="25"/>
  <c r="D40" i="25"/>
  <c r="D32" i="25" s="1"/>
  <c r="D65" i="25" s="1"/>
  <c r="I462" i="25"/>
  <c r="I716" i="25"/>
  <c r="E715" i="25"/>
  <c r="I206" i="25"/>
  <c r="E205" i="25"/>
  <c r="I897" i="25"/>
  <c r="E893" i="25"/>
  <c r="I43" i="23"/>
  <c r="J43" i="23"/>
  <c r="I73" i="23"/>
  <c r="E69" i="23"/>
  <c r="I69" i="23" s="1"/>
  <c r="E40" i="23"/>
  <c r="I41" i="23"/>
  <c r="I103" i="23"/>
  <c r="E99" i="23"/>
  <c r="E411" i="26" l="1"/>
  <c r="I412" i="26"/>
  <c r="I18" i="26"/>
  <c r="E14" i="26"/>
  <c r="E57" i="25"/>
  <c r="I57" i="25" s="1"/>
  <c r="E634" i="25"/>
  <c r="I634" i="25" s="1"/>
  <c r="E686" i="25"/>
  <c r="I686" i="25" s="1"/>
  <c r="E461" i="25"/>
  <c r="I461" i="25" s="1"/>
  <c r="C65" i="25"/>
  <c r="E282" i="25"/>
  <c r="I282" i="25" s="1"/>
  <c r="I283" i="25"/>
  <c r="E99" i="25"/>
  <c r="I99" i="25" s="1"/>
  <c r="E148" i="25"/>
  <c r="E147" i="25" s="1"/>
  <c r="I43" i="25"/>
  <c r="J43" i="25"/>
  <c r="E764" i="25"/>
  <c r="I765" i="25"/>
  <c r="I205" i="25"/>
  <c r="E197" i="25"/>
  <c r="I197" i="25" s="1"/>
  <c r="E98" i="25"/>
  <c r="I865" i="25"/>
  <c r="E861" i="25"/>
  <c r="I861" i="25" s="1"/>
  <c r="I19" i="25"/>
  <c r="E18" i="25"/>
  <c r="I18" i="25" s="1"/>
  <c r="I941" i="25"/>
  <c r="E940" i="25"/>
  <c r="I433" i="25"/>
  <c r="E429" i="25"/>
  <c r="I429" i="25" s="1"/>
  <c r="E636" i="25"/>
  <c r="I637" i="25"/>
  <c r="E537" i="25"/>
  <c r="I537" i="25" s="1"/>
  <c r="I490" i="25"/>
  <c r="I737" i="25"/>
  <c r="E733" i="25"/>
  <c r="I733" i="25" s="1"/>
  <c r="I416" i="25"/>
  <c r="E412" i="25"/>
  <c r="I715" i="25"/>
  <c r="E685" i="25"/>
  <c r="I685" i="25" s="1"/>
  <c r="I843" i="25"/>
  <c r="I120" i="25"/>
  <c r="E116" i="25"/>
  <c r="I116" i="25" s="1"/>
  <c r="I990" i="25"/>
  <c r="E989" i="25"/>
  <c r="L19" i="25"/>
  <c r="L20" i="25" s="1"/>
  <c r="I44" i="25"/>
  <c r="J44" i="25"/>
  <c r="J11" i="25" s="1"/>
  <c r="I74" i="25"/>
  <c r="E73" i="25"/>
  <c r="I231" i="25"/>
  <c r="E230" i="25"/>
  <c r="E40" i="25"/>
  <c r="I41" i="25"/>
  <c r="I300" i="25"/>
  <c r="I819" i="25"/>
  <c r="E818" i="25"/>
  <c r="I17" i="25"/>
  <c r="I540" i="25"/>
  <c r="E539" i="25"/>
  <c r="I387" i="25"/>
  <c r="E386" i="25"/>
  <c r="E892" i="25"/>
  <c r="E813" i="25" s="1"/>
  <c r="I813" i="25" s="1"/>
  <c r="I893" i="25"/>
  <c r="J41" i="23"/>
  <c r="J9" i="23" s="1"/>
  <c r="J10" i="23"/>
  <c r="K10" i="23" s="1"/>
  <c r="I40" i="23"/>
  <c r="I11" i="23"/>
  <c r="J8" i="23" s="1"/>
  <c r="E32" i="23"/>
  <c r="I99" i="23"/>
  <c r="E98" i="23"/>
  <c r="E65" i="26" l="1"/>
  <c r="I65" i="26" s="1"/>
  <c r="I14" i="26"/>
  <c r="E458" i="26"/>
  <c r="I458" i="26" s="1"/>
  <c r="I411" i="26"/>
  <c r="E381" i="26"/>
  <c r="I381" i="26" s="1"/>
  <c r="I148" i="25"/>
  <c r="E329" i="25"/>
  <c r="I329" i="25" s="1"/>
  <c r="E890" i="25"/>
  <c r="I890" i="25" s="1"/>
  <c r="E762" i="25"/>
  <c r="I762" i="25" s="1"/>
  <c r="I940" i="25"/>
  <c r="E987" i="25"/>
  <c r="I987" i="25" s="1"/>
  <c r="E411" i="25"/>
  <c r="I412" i="25"/>
  <c r="I386" i="25"/>
  <c r="E382" i="25"/>
  <c r="I382" i="25" s="1"/>
  <c r="I73" i="25"/>
  <c r="E69" i="25"/>
  <c r="I69" i="25" s="1"/>
  <c r="E939" i="25"/>
  <c r="I939" i="25" s="1"/>
  <c r="I892" i="25"/>
  <c r="E145" i="25"/>
  <c r="I145" i="25" s="1"/>
  <c r="I98" i="25"/>
  <c r="E68" i="25"/>
  <c r="I68" i="25" s="1"/>
  <c r="I539" i="25"/>
  <c r="E586" i="25"/>
  <c r="I586" i="25" s="1"/>
  <c r="E14" i="25"/>
  <c r="E194" i="25"/>
  <c r="I194" i="25" s="1"/>
  <c r="I147" i="25"/>
  <c r="I818" i="25"/>
  <c r="E814" i="25"/>
  <c r="I814" i="25" s="1"/>
  <c r="J10" i="25"/>
  <c r="K10" i="25" s="1"/>
  <c r="J41" i="25"/>
  <c r="J9" i="25" s="1"/>
  <c r="I11" i="25"/>
  <c r="J8" i="25" s="1"/>
  <c r="I40" i="25"/>
  <c r="E32" i="25"/>
  <c r="I32" i="25" s="1"/>
  <c r="E281" i="25"/>
  <c r="I281" i="25" s="1"/>
  <c r="I230" i="25"/>
  <c r="E196" i="25"/>
  <c r="I196" i="25" s="1"/>
  <c r="I989" i="25"/>
  <c r="E1036" i="25"/>
  <c r="I1036" i="25" s="1"/>
  <c r="E460" i="25"/>
  <c r="I460" i="25" s="1"/>
  <c r="E811" i="25"/>
  <c r="I811" i="25" s="1"/>
  <c r="I764" i="25"/>
  <c r="I636" i="25"/>
  <c r="E683" i="25"/>
  <c r="I683" i="25" s="1"/>
  <c r="I32" i="23"/>
  <c r="E65" i="23"/>
  <c r="I65" i="23" s="1"/>
  <c r="E68" i="23"/>
  <c r="I68" i="23" s="1"/>
  <c r="E145" i="23"/>
  <c r="I145" i="23" s="1"/>
  <c r="I98" i="23"/>
  <c r="I14" i="25" l="1"/>
  <c r="E65" i="25"/>
  <c r="I65" i="25" s="1"/>
  <c r="E381" i="25"/>
  <c r="I381" i="25" s="1"/>
  <c r="I411" i="25"/>
  <c r="E458" i="25"/>
  <c r="I458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54653050-B47C-4490-BEAB-14FDD9CF223F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sharedStrings.xml><?xml version="1.0" encoding="utf-8"?>
<sst xmlns="http://schemas.openxmlformats.org/spreadsheetml/2006/main" count="4524" uniqueCount="121">
  <si>
    <t>ROMÂNIA</t>
  </si>
  <si>
    <t>Anexa nr. 1.6/1.b</t>
  </si>
  <si>
    <t>JUDETUL SATU MARE</t>
  </si>
  <si>
    <t>CONSILIUL JUDEŢEAN SATU MARE</t>
  </si>
  <si>
    <t>LISTA</t>
  </si>
  <si>
    <t>proiectelor cu finanţare nerambursabilă din fonduri structurale aferente cadrului financiar 2021-2027,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</si>
  <si>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</si>
  <si>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</si>
  <si>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</si>
  <si>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</si>
  <si>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2021-2027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</si>
  <si>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</si>
  <si>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</si>
  <si>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</si>
  <si>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</si>
  <si>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</si>
  <si>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</si>
  <si>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</si>
  <si>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</si>
  <si>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</si>
  <si>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Sume primite în contul plăţilor efectuate în anii anteriori</t>
  </si>
  <si>
    <t>45.02.48.02</t>
  </si>
  <si>
    <t>Prefinanţare</t>
  </si>
  <si>
    <t>45.02.48.03</t>
  </si>
  <si>
    <t>Fondul Social European Plus (FSE+)</t>
  </si>
  <si>
    <t>45.02.49</t>
  </si>
  <si>
    <t>45.02.49.01</t>
  </si>
  <si>
    <t>45.02.49.02</t>
  </si>
  <si>
    <t>45.02.49.03</t>
  </si>
  <si>
    <t>Instrumentul de vecinătate, cooperare pentru dezvoltare şi cooperare internaţională - Europa globală (NDICI)</t>
  </si>
  <si>
    <t>45.02.66</t>
  </si>
  <si>
    <t>45.02.66.01</t>
  </si>
  <si>
    <t>45.02.66.02</t>
  </si>
  <si>
    <t>45.02.66.03</t>
  </si>
  <si>
    <t>TOTAL CHELTUIELI</t>
  </si>
  <si>
    <t>Titlul II Bunuri și servicii</t>
  </si>
  <si>
    <t>Alte bunuri si servicii pentru întretinere si functionare</t>
  </si>
  <si>
    <t>200130</t>
  </si>
  <si>
    <t>Alte bunuri și servicii pentru întreținere și funcționare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</si>
  <si>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</si>
  <si>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</si>
  <si>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</si>
  <si>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</si>
  <si>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</si>
  <si>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56.48</t>
  </si>
  <si>
    <t>din care:</t>
  </si>
  <si>
    <t>cheltuieli curente</t>
  </si>
  <si>
    <t>cheltuieli de capital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</si>
  <si>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</si>
  <si>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</si>
  <si>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</si>
  <si>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</si>
  <si>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</si>
  <si>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</si>
  <si>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Programe din Fondul Social European Plus (FSE+)</t>
  </si>
  <si>
    <t>56.49</t>
  </si>
  <si>
    <t>56.49.01</t>
  </si>
  <si>
    <t>56.49.02</t>
  </si>
  <si>
    <t>56.49.03</t>
  </si>
  <si>
    <t>56.66</t>
  </si>
  <si>
    <t>56.66.01</t>
  </si>
  <si>
    <t>56.66.02</t>
  </si>
  <si>
    <t>56.66.03</t>
  </si>
  <si>
    <t>Rambursarea împrumuturilor contractate pentru finanţarea proiectelor cu finanţare UE</t>
  </si>
  <si>
    <t>81.04</t>
  </si>
  <si>
    <t>Excedent/Deficit</t>
  </si>
  <si>
    <t>Învățământ</t>
  </si>
  <si>
    <t xml:space="preserve">Cap. 65.02  </t>
  </si>
  <si>
    <t>Total cheltuieli</t>
  </si>
  <si>
    <t>Programe Instrumentul European de Vecinătate şi Parteneriat (ENI)</t>
  </si>
  <si>
    <t>DESCRISIS "Development of Children's Rehabilitation Institutions" - derulat de Centrul Şcolar pentru Educaţie Incluzivă Satu Mare</t>
  </si>
  <si>
    <t>Total venituri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</si>
  <si>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</si>
  <si>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</si>
  <si>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</si>
  <si>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Instrumentul European de Vecinătate (ENI)</t>
  </si>
  <si>
    <t>Sănătate</t>
  </si>
  <si>
    <t>cap.66.02</t>
  </si>
  <si>
    <t>58.48</t>
  </si>
  <si>
    <t>58.48.03</t>
  </si>
  <si>
    <t>„Life-Giving Water - way towards long-term access to health”, acronim „LIFE”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</si>
  <si>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</si>
  <si>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</si>
  <si>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</si>
  <si>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</si>
  <si>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</si>
  <si>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</si>
  <si>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„Întărirea relaţiilor interculturale prin dezvoltarea instituţiilor culturale din judeţele Satu Mare şi Szabolcs-Szatmár-Bereg”, acronim CultuRO-Hub - ROHU00636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</si>
  <si>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</si>
  <si>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</si>
  <si>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</si>
  <si>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</si>
  <si>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45.02.48.01.03</t>
  </si>
  <si>
    <t>„Acasa in familie  local”   cod SMIS 330397 - derulat de DGASPC</t>
  </si>
  <si>
    <t>Proiect "VENUS - Împreună pentru o viață în siguranță" - POCU/465/4/4/128038 - derulat de DGASPC</t>
  </si>
  <si>
    <t>Proiectul: Suntem alaturi de Tine(ri) - 135172 -, derulat de DGASPC</t>
  </si>
  <si>
    <t>Protecția mediului</t>
  </si>
  <si>
    <t>cap. 74.02</t>
  </si>
  <si>
    <t>Alte cheltuieli cu bunuri si servicii</t>
  </si>
  <si>
    <t>„Green Cross-border Region”, acronim GCBR - ROHU00633</t>
  </si>
  <si>
    <t>Sustenainable yield through modeling and networked efforts for riverbank and damn governance underlying community climate resilience - acronim Climate Synergy</t>
  </si>
  <si>
    <t>Transporturi</t>
  </si>
  <si>
    <t>cap.8402</t>
  </si>
  <si>
    <t>Total cheltuieli cap. 84.02</t>
  </si>
  <si>
    <t>”Modernizarea drumului județean DJ 193 Satu Mare – Borlești – Limita de județ Maramureș, km 1+300 – 41+300”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</si>
  <si>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</si>
  <si>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</si>
  <si>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 xml:space="preserve">"Creșterea siguranței traficului pe drumurile județene în județul Satu Mare – iluminarea trecerilor de pietoni", Cod SMIS 319093 </t>
  </si>
  <si>
    <t>56.58.03</t>
  </si>
  <si>
    <t>PREŞEDINTE,</t>
  </si>
  <si>
    <t>Pataki Csaba</t>
  </si>
  <si>
    <t>Red/Tehn. VE</t>
  </si>
  <si>
    <t>5 ex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</si>
  <si>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 derulat de Centrul Judeţean de Resurse şi Asistenţă Educaţională Satu Mare</t>
  </si>
  <si>
    <t>Titlul X  Proiecte cu finanțare din fonduri externe nerambursabile aferente cadrului financiar 2021-2027</t>
  </si>
  <si>
    <t>45.02</t>
  </si>
  <si>
    <t>hotarare</t>
  </si>
  <si>
    <t>Buget rectificat 2025</t>
  </si>
  <si>
    <t>hot</t>
  </si>
  <si>
    <t>,,Pandemic Response and Operational Tactics for Enhanced Containment and Tracking”, acronim „PROTECT”, HUSKROUA/23/RI/2.1/011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</si>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</sst>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3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/>
  </cellStyleXfs>
  <cellXfs count="1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49" fontId="13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5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13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0" fontId="7" fillId="0" borderId="16" xfId="0" applyFont="1" applyBorder="1" applyAlignment="1">
      <alignment horizontal="left" wrapText="1" indent="1"/>
    </xf>
    <xf numFmtId="4" fontId="7" fillId="0" borderId="17" xfId="0" applyNumberFormat="1" applyFont="1" applyBorder="1"/>
    <xf numFmtId="4" fontId="7" fillId="0" borderId="18" xfId="0" applyNumberFormat="1" applyFont="1" applyBorder="1"/>
    <xf numFmtId="0" fontId="2" fillId="3" borderId="22" xfId="0" applyFont="1" applyFill="1" applyBorder="1" applyAlignment="1">
      <alignment wrapText="1"/>
    </xf>
    <xf numFmtId="4" fontId="7" fillId="0" borderId="0" xfId="0" applyNumberFormat="1" applyFont="1"/>
    <xf numFmtId="0" fontId="17" fillId="4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8" fillId="0" borderId="17" xfId="0" applyNumberFormat="1" applyFont="1" applyBorder="1"/>
    <xf numFmtId="4" fontId="18" fillId="0" borderId="18" xfId="0" applyNumberFormat="1" applyFont="1" applyBorder="1"/>
    <xf numFmtId="4" fontId="19" fillId="4" borderId="17" xfId="0" applyNumberFormat="1" applyFont="1" applyFill="1" applyBorder="1" applyAlignment="1">
      <alignment horizontal="right" vertical="top"/>
    </xf>
    <xf numFmtId="4" fontId="19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16" fillId="0" borderId="17" xfId="0" quotePrefix="1" applyFont="1" applyBorder="1" applyAlignment="1">
      <alignment horizontal="left" vertical="top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4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8" fillId="5" borderId="28" xfId="0" applyFont="1" applyFill="1" applyBorder="1"/>
    <xf numFmtId="0" fontId="1" fillId="5" borderId="29" xfId="0" applyFont="1" applyFill="1" applyBorder="1" applyAlignment="1">
      <alignment horizontal="left"/>
    </xf>
    <xf numFmtId="4" fontId="8" fillId="5" borderId="29" xfId="0" applyNumberFormat="1" applyFont="1" applyFill="1" applyBorder="1"/>
    <xf numFmtId="4" fontId="8" fillId="5" borderId="30" xfId="0" applyNumberFormat="1" applyFont="1" applyFill="1" applyBorder="1"/>
    <xf numFmtId="49" fontId="2" fillId="4" borderId="13" xfId="1" applyNumberFormat="1" applyFont="1" applyFill="1" applyBorder="1" applyAlignment="1">
      <alignment horizontal="left" wrapText="1" indent="1"/>
    </xf>
    <xf numFmtId="0" fontId="9" fillId="4" borderId="14" xfId="0" applyFont="1" applyFill="1" applyBorder="1" applyAlignment="1">
      <alignment horizontal="left"/>
    </xf>
    <xf numFmtId="4" fontId="2" fillId="4" borderId="14" xfId="0" applyNumberFormat="1" applyFont="1" applyFill="1" applyBorder="1" applyAlignment="1">
      <alignment horizontal="right" vertical="top"/>
    </xf>
    <xf numFmtId="4" fontId="2" fillId="4" borderId="15" xfId="0" applyNumberFormat="1" applyFont="1" applyFill="1" applyBorder="1" applyAlignment="1">
      <alignment horizontal="right" vertical="top"/>
    </xf>
    <xf numFmtId="0" fontId="2" fillId="5" borderId="31" xfId="0" applyFont="1" applyFill="1" applyBorder="1"/>
    <xf numFmtId="0" fontId="9" fillId="5" borderId="32" xfId="0" applyFont="1" applyFill="1" applyBorder="1" applyAlignment="1">
      <alignment horizontal="left"/>
    </xf>
    <xf numFmtId="4" fontId="2" fillId="5" borderId="32" xfId="0" applyNumberFormat="1" applyFont="1" applyFill="1" applyBorder="1"/>
    <xf numFmtId="4" fontId="2" fillId="5" borderId="33" xfId="0" applyNumberFormat="1" applyFont="1" applyFill="1" applyBorder="1"/>
    <xf numFmtId="0" fontId="6" fillId="6" borderId="25" xfId="0" applyFont="1" applyFill="1" applyBorder="1"/>
    <xf numFmtId="0" fontId="12" fillId="6" borderId="26" xfId="0" applyFont="1" applyFill="1" applyBorder="1" applyAlignment="1">
      <alignment horizontal="left"/>
    </xf>
    <xf numFmtId="4" fontId="6" fillId="6" borderId="26" xfId="0" applyNumberFormat="1" applyFont="1" applyFill="1" applyBorder="1"/>
    <xf numFmtId="4" fontId="6" fillId="6" borderId="27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3CD4-98C6-4461-81D0-933322B74BBA}">
  <sheetPr filterMode="1"/>
  <dimension ref="A1:AG1050"/>
  <sheetViews>
    <sheetView tabSelected="1" topLeftCell="A869" zoomScale="80" zoomScaleNormal="80" workbookViewId="0">
      <selection activeCell="I2" sqref="I2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115361.79000000001</v>
      </c>
      <c r="D14" s="35">
        <f t="shared" ref="D14:H14" si="0">SUM(D15,D16,D17,D18)</f>
        <v>719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2580.87</v>
      </c>
      <c r="D15" s="39">
        <f t="shared" ref="D15:H17" si="2">SUM(D100,D232,D284,D333,D413,D492,D541,D589,D638,D717,D845,D894,D942,D991,D149,D766)</f>
        <v>444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2058.37</v>
      </c>
      <c r="D17" s="39">
        <f t="shared" si="2"/>
        <v>-248.9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110722.55</v>
      </c>
      <c r="D18" s="44">
        <f t="shared" ref="D18:H18" si="4">SUM(D19,D23,D27)</f>
        <v>523.9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109683.55</v>
      </c>
      <c r="D19" s="44">
        <f t="shared" ref="D19:H19" si="5">SUM(D20:D22)</f>
        <v>488.9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113602.29999999999</v>
      </c>
    </row>
    <row r="20" spans="1:12" x14ac:dyDescent="0.2">
      <c r="A20" s="48" t="s">
        <v>19</v>
      </c>
      <c r="B20" s="49" t="s">
        <v>18</v>
      </c>
      <c r="C20" s="39">
        <v>1583.0500000000002</v>
      </c>
      <c r="D20" s="39">
        <f t="shared" ref="D20:D22" si="6">SUM(D105,D237,D289,D338,D418,D497,D546,D594,D643,D722,D850,D899,D947,D996,D154,D771)</f>
        <v>-882.1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7862.8999999999942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108100.5</v>
      </c>
      <c r="D22" s="39">
        <f t="shared" si="6"/>
        <v>1371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200</v>
      </c>
      <c r="D27" s="44">
        <f t="shared" ref="D27:H27" si="13">SUM(D28:D30)</f>
        <v>35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200</v>
      </c>
      <c r="D30" s="39">
        <f t="shared" si="14"/>
        <v>35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115361.79000000001</v>
      </c>
      <c r="D32" s="58">
        <f t="shared" ref="D32:H32" si="17">SUM(D33,D40,D63,D37)</f>
        <v>719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115361.79000000001</v>
      </c>
      <c r="D40" s="44">
        <f t="shared" ref="D40:H40" si="21">SUM(D41,D48,D55)</f>
        <v>719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113822.79000000001</v>
      </c>
      <c r="D41" s="44">
        <f t="shared" ref="D41:H41" si="22">SUM(D45,D46,D47)</f>
        <v>649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0</v>
      </c>
      <c r="E43" s="44">
        <f t="shared" si="23"/>
        <v>869.49000000001979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10792.759999999957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v>112953.29999999999</v>
      </c>
      <c r="D44" s="44">
        <f>SUM(D77,D209,D390,D469,D694,D822)</f>
        <v>649</v>
      </c>
      <c r="E44" s="44">
        <f t="shared" ref="D44:H47" si="24">SUM(E77,E209,E390,E469,E694,E822)</f>
        <v>113602.29999999999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445918.60000000003</v>
      </c>
      <c r="J44" s="13">
        <f>E44</f>
        <v>113602.29999999999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0</v>
      </c>
      <c r="D47" s="39">
        <f t="shared" si="24"/>
        <v>649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550</v>
      </c>
      <c r="D55" s="44">
        <f t="shared" ref="D55:H55" si="28">SUM(D59,D60,D61)</f>
        <v>70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300</v>
      </c>
      <c r="D57" s="44">
        <f t="shared" ref="D57:H57" si="29">D59+D60+D61-D58</f>
        <v>70</v>
      </c>
      <c r="E57" s="44">
        <f t="shared" si="29"/>
        <v>370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1238.6999999999998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</v>
      </c>
      <c r="E58" s="44">
        <f t="shared" si="30"/>
        <v>250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1068.5999999999999</v>
      </c>
    </row>
    <row r="59" spans="1:9" x14ac:dyDescent="0.2">
      <c r="A59" s="37" t="s">
        <v>48</v>
      </c>
      <c r="B59" s="140" t="s">
        <v>60</v>
      </c>
      <c r="C59" s="39">
        <v>55</v>
      </c>
      <c r="D59" s="39">
        <f t="shared" si="30"/>
        <v>7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495</v>
      </c>
      <c r="D60" s="39">
        <f t="shared" si="30"/>
        <v>63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1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6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2"/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250</v>
      </c>
      <c r="D196" s="156">
        <f t="shared" ref="D196:H196" si="87">SUM(D230,D282,D331)</f>
        <v>70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250</v>
      </c>
      <c r="D197" s="152">
        <f t="shared" ref="D197:H197" si="89">SUM(D198,D205,D228,D202)</f>
        <v>70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250</v>
      </c>
      <c r="D205" s="44">
        <f t="shared" ref="D205:H205" si="94">SUM(D206,D213,D220)</f>
        <v>70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250</v>
      </c>
      <c r="D220" s="44">
        <f t="shared" ref="D220:H220" si="101">SUM(D224,D225,D226)</f>
        <v>70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100</v>
      </c>
      <c r="D222" s="44">
        <f t="shared" ref="D222:H222" si="102">D224+D225+D226-D223</f>
        <v>70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25</v>
      </c>
      <c r="D224" s="54">
        <f t="shared" si="103"/>
        <v>7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225</v>
      </c>
      <c r="D225" s="54">
        <f t="shared" si="103"/>
        <v>63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150</v>
      </c>
      <c r="D232" s="39">
        <v>-35</v>
      </c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100</v>
      </c>
      <c r="D235" s="44">
        <f t="shared" ref="D235:H235" si="106">SUM(D236,D240,D244)</f>
        <v>35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100</v>
      </c>
      <c r="D244" s="44">
        <f t="shared" ref="D244:H244" si="109">SUM(D245:D247)</f>
        <v>35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>
        <v>35</v>
      </c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0</v>
      </c>
      <c r="D282" s="106">
        <f t="shared" ref="D282:H282" si="121">SUM(D283)</f>
        <v>70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0</v>
      </c>
      <c r="D283" s="110">
        <f t="shared" ref="D283:H283" si="122">SUM(D284,D285,D286,D287)</f>
        <v>70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0</v>
      </c>
      <c r="D284" s="39">
        <v>70</v>
      </c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0</v>
      </c>
      <c r="D300" s="110">
        <f t="shared" ref="D300:H300" si="127">SUM(D301,D304,D327)</f>
        <v>70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0</v>
      </c>
      <c r="D304" s="44">
        <f t="shared" ref="D304:H304" si="129">SUM(D305,D312,D319)</f>
        <v>70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0</v>
      </c>
      <c r="D319" s="44">
        <f t="shared" ref="D319:H319" si="134">SUM(D323,D324,D325)</f>
        <v>70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0</v>
      </c>
      <c r="D321" s="44">
        <f t="shared" ref="D321:H321" si="135">D323+D324+D325-D322</f>
        <v>70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0</v>
      </c>
      <c r="D323" s="54">
        <v>7</v>
      </c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0</v>
      </c>
      <c r="D324" s="54">
        <v>63</v>
      </c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248.9</v>
      </c>
      <c r="D415" s="54">
        <v>-248.9</v>
      </c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1134.0999999999999</v>
      </c>
      <c r="D416" s="44">
        <f t="shared" ref="D416:H416" si="170">SUM(D417,D421,D425)</f>
        <v>248.89999999999998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1134.0999999999999</v>
      </c>
      <c r="D417" s="44">
        <f t="shared" ref="D417:H417" si="171">SUM(D418:D420)</f>
        <v>248.89999999999998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882.1</v>
      </c>
      <c r="D418" s="39">
        <v>-882.1</v>
      </c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252</v>
      </c>
      <c r="D420" s="54">
        <f>248.9+882.1</f>
        <v>1131</v>
      </c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0</v>
      </c>
      <c r="E707" s="44">
        <f t="shared" si="274"/>
        <v>200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</v>
      </c>
      <c r="E708" s="44">
        <f t="shared" si="275"/>
        <v>100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0</v>
      </c>
      <c r="D717" s="39">
        <v>-240</v>
      </c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240</v>
      </c>
      <c r="D720" s="44">
        <f t="shared" ref="D720:H720" si="279">SUM(D721,D725,D729)</f>
        <v>240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240</v>
      </c>
      <c r="D721" s="44">
        <f t="shared" ref="D721:H721" si="280">SUM(D722:D724)</f>
        <v>240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240</v>
      </c>
      <c r="D724" s="54">
        <v>240</v>
      </c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0</v>
      </c>
      <c r="E803" s="44">
        <f t="shared" si="314"/>
        <v>200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379</v>
      </c>
    </row>
    <row r="804" spans="1:9" s="3" customFormat="1" x14ac:dyDescent="0.2">
      <c r="A804" s="64" t="s">
        <v>47</v>
      </c>
      <c r="B804" s="65"/>
      <c r="C804" s="44">
        <v>100</v>
      </c>
      <c r="D804" s="44"/>
      <c r="E804" s="44">
        <f t="shared" ref="E804:E807" si="315">C804+D804</f>
        <v>100</v>
      </c>
      <c r="F804" s="44">
        <f>41+580-100</f>
        <v>521</v>
      </c>
      <c r="G804" s="44"/>
      <c r="H804" s="45"/>
      <c r="I804" s="72">
        <f t="shared" si="296"/>
        <v>621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109804.59999999999</v>
      </c>
      <c r="D813" s="168">
        <f t="shared" ref="D813:H813" si="317">SUM(D843,D892,D940,D989)</f>
        <v>649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109804.6</v>
      </c>
      <c r="D814" s="172">
        <f t="shared" ref="D814:H814" si="318">SUM(D815,D818,D841)</f>
        <v>649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109804.6</v>
      </c>
      <c r="D818" s="44">
        <f t="shared" ref="D818:H818" si="321">SUM(D819,D826,D833)</f>
        <v>649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109804.6</v>
      </c>
      <c r="D819" s="44">
        <f t="shared" ref="D819:H819" si="322">SUM(D823,D824,D825)</f>
        <v>649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0</v>
      </c>
      <c r="E821" s="44">
        <f t="shared" ref="E821:H821" si="323">E823+E824+E825-E822</f>
        <v>129.20000000001164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109675.4</v>
      </c>
      <c r="D822" s="44">
        <f>SUM(D869,D918,D966,D1015)</f>
        <v>649</v>
      </c>
      <c r="E822" s="44">
        <f t="shared" ref="D822:H825" si="324">SUM(E869,E918,E966,E1015)</f>
        <v>110324.4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0</v>
      </c>
      <c r="D825" s="39">
        <f t="shared" si="324"/>
        <v>649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96650.7</v>
      </c>
      <c r="D843" s="106">
        <f t="shared" ref="D843:H843" si="331">D844</f>
        <v>649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96650.7</v>
      </c>
      <c r="D844" s="96">
        <f t="shared" ref="D844:H844" si="332">SUM(D845,D846,D847,D848)</f>
        <v>649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>
        <v>649</v>
      </c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96650.700000000012</v>
      </c>
      <c r="D861" s="96">
        <f t="shared" ref="D861:H861" si="337">SUM(D862,D865,D888)</f>
        <v>649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96650.700000000012</v>
      </c>
      <c r="D865" s="44">
        <f t="shared" ref="D865:H865" si="340">SUM(D866,D873,D880)</f>
        <v>649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96650.700000000012</v>
      </c>
      <c r="D866" s="44">
        <f t="shared" ref="D866:H866" si="341">SUM(D870,D871,D872)</f>
        <v>649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0</v>
      </c>
      <c r="E868" s="44">
        <f t="shared" ref="E868:H868" si="342">E870+E871+E872-E869</f>
        <v>70.300000000017462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70.300000000017462</v>
      </c>
    </row>
    <row r="869" spans="1:13" s="5" customFormat="1" x14ac:dyDescent="0.2">
      <c r="A869" s="64" t="s">
        <v>47</v>
      </c>
      <c r="B869" s="65"/>
      <c r="C869" s="125">
        <v>96580.4</v>
      </c>
      <c r="D869" s="125">
        <v>649</v>
      </c>
      <c r="E869" s="125">
        <f>C869+D869</f>
        <v>97229.4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420836.30000000005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0</v>
      </c>
      <c r="D872" s="54">
        <v>649</v>
      </c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-899.99999999998545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DIRECTOR EXECUTIV,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Balogh Arnold István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>ŞEF SERVICIU,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>Sorana Czumbil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F579-FA50-44C6-BC5E-875B34FA2F03}">
  <sheetPr filterMode="1"/>
  <dimension ref="A1:AG1050"/>
  <sheetViews>
    <sheetView topLeftCell="A814" zoomScale="80" zoomScaleNormal="80" workbookViewId="0">
      <selection activeCell="D1007" sqref="D1007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0.710937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118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:H14" si="0">SUM(C15,C16,C17,C18)</f>
        <v>115361.79000000001</v>
      </c>
      <c r="D14" s="35">
        <f t="shared" si="0"/>
        <v>0</v>
      </c>
      <c r="E14" s="35">
        <f t="shared" si="0"/>
        <v>115361.79000000001</v>
      </c>
      <c r="F14" s="35">
        <f t="shared" si="0"/>
        <v>338413.56999999995</v>
      </c>
      <c r="G14" s="35">
        <f t="shared" si="0"/>
        <v>10331.799999999999</v>
      </c>
      <c r="H14" s="36">
        <f t="shared" si="0"/>
        <v>0</v>
      </c>
      <c r="I14" s="71">
        <f t="shared" ref="I14:I77" si="1">SUM(E14:H14)</f>
        <v>464107.16</v>
      </c>
    </row>
    <row r="15" spans="1:11" x14ac:dyDescent="0.2">
      <c r="A15" s="37" t="s">
        <v>12</v>
      </c>
      <c r="B15" s="38"/>
      <c r="C15" s="39">
        <f t="shared" ref="C15:H17" si="2">SUM(C100,C232,C284,C333,C413,C492,C541,C589,C638,C717,C845,C894,C942,C991,C149,C766)</f>
        <v>3072.87</v>
      </c>
      <c r="D15" s="39">
        <f t="shared" si="2"/>
        <v>-492</v>
      </c>
      <c r="E15" s="39">
        <f t="shared" ref="E15:E17" si="3">SUM(C15,D15)</f>
        <v>2580.87</v>
      </c>
      <c r="F15" s="39">
        <f t="shared" si="2"/>
        <v>127081.08</v>
      </c>
      <c r="G15" s="39">
        <f t="shared" si="2"/>
        <v>206.70000000000002</v>
      </c>
      <c r="H15" s="40">
        <f t="shared" si="2"/>
        <v>0</v>
      </c>
      <c r="I15" s="13">
        <f t="shared" si="1"/>
        <v>129868.65</v>
      </c>
    </row>
    <row r="16" spans="1:11" s="3" customFormat="1" hidden="1" x14ac:dyDescent="0.2">
      <c r="A16" s="37" t="s">
        <v>13</v>
      </c>
      <c r="B16" s="41"/>
      <c r="C16" s="39">
        <f t="shared" si="2"/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f t="shared" si="2"/>
        <v>2058.37</v>
      </c>
      <c r="D17" s="39">
        <f t="shared" si="2"/>
        <v>0</v>
      </c>
      <c r="E17" s="39">
        <f t="shared" si="3"/>
        <v>2058.37</v>
      </c>
      <c r="F17" s="39">
        <f t="shared" si="2"/>
        <v>1368.29</v>
      </c>
      <c r="G17" s="39">
        <f t="shared" si="2"/>
        <v>1859.6999999999998</v>
      </c>
      <c r="H17" s="40">
        <f t="shared" si="2"/>
        <v>0</v>
      </c>
      <c r="I17" s="13">
        <f t="shared" si="1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:H18" si="4">SUM(C19,C23,C27)</f>
        <v>110230.55</v>
      </c>
      <c r="D18" s="44">
        <f t="shared" si="4"/>
        <v>492</v>
      </c>
      <c r="E18" s="44">
        <f t="shared" si="4"/>
        <v>110722.55</v>
      </c>
      <c r="F18" s="44">
        <f t="shared" si="4"/>
        <v>209964.19999999998</v>
      </c>
      <c r="G18" s="44">
        <f t="shared" si="4"/>
        <v>8265.4</v>
      </c>
      <c r="H18" s="45">
        <f t="shared" si="4"/>
        <v>0</v>
      </c>
      <c r="I18" s="13">
        <f t="shared" si="1"/>
        <v>328952.15000000002</v>
      </c>
    </row>
    <row r="19" spans="1:12" x14ac:dyDescent="0.2">
      <c r="A19" s="46" t="s">
        <v>17</v>
      </c>
      <c r="B19" s="47" t="s">
        <v>18</v>
      </c>
      <c r="C19" s="44">
        <f t="shared" ref="C19:H19" si="5">SUM(C20:C22)</f>
        <v>109191.55</v>
      </c>
      <c r="D19" s="44">
        <f t="shared" si="5"/>
        <v>492</v>
      </c>
      <c r="E19" s="44">
        <f t="shared" si="5"/>
        <v>109683.55</v>
      </c>
      <c r="F19" s="44">
        <f t="shared" si="5"/>
        <v>209334.19999999998</v>
      </c>
      <c r="G19" s="44">
        <f t="shared" si="5"/>
        <v>8265.4</v>
      </c>
      <c r="H19" s="45">
        <f t="shared" si="5"/>
        <v>0</v>
      </c>
      <c r="I19" s="13">
        <f t="shared" si="1"/>
        <v>327283.15000000002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D22" si="6">SUM(C105,C237,C289,C338,C418,C497,C546,C594,C643,C722,C850,C899,C947,C996,C154,C771)</f>
        <v>1583.0500000000002</v>
      </c>
      <c r="D20" s="39">
        <f t="shared" si="6"/>
        <v>0</v>
      </c>
      <c r="E20" s="39">
        <f t="shared" ref="E20:E22" si="7">SUM(C20,D20)</f>
        <v>1583.0500000000002</v>
      </c>
      <c r="F20" s="39">
        <f t="shared" ref="F20:H22" si="8">SUM(F105,F237,F289,F338,F418,F497,F546,F594,F643,F722,F850,F899,F947,F996,F154,F771)</f>
        <v>6081.5</v>
      </c>
      <c r="G20" s="39">
        <f t="shared" si="8"/>
        <v>8265.4</v>
      </c>
      <c r="H20" s="40">
        <f t="shared" si="8"/>
        <v>0</v>
      </c>
      <c r="I20" s="13">
        <f t="shared" si="1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6"/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f t="shared" si="6"/>
        <v>107608.5</v>
      </c>
      <c r="D22" s="39">
        <f t="shared" si="6"/>
        <v>492</v>
      </c>
      <c r="E22" s="39">
        <f t="shared" si="7"/>
        <v>108100.5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311353.19999999995</v>
      </c>
    </row>
    <row r="23" spans="1:12" x14ac:dyDescent="0.2">
      <c r="A23" s="46" t="s">
        <v>24</v>
      </c>
      <c r="B23" s="51" t="s">
        <v>25</v>
      </c>
      <c r="C23" s="44">
        <f t="shared" ref="C23" si="9">SUM(C24:C26)</f>
        <v>839</v>
      </c>
      <c r="D23" s="44">
        <f t="shared" ref="D23:H23" si="10">SUM(D24:D26)</f>
        <v>0</v>
      </c>
      <c r="E23" s="44">
        <f t="shared" si="10"/>
        <v>839</v>
      </c>
      <c r="F23" s="44">
        <f t="shared" si="10"/>
        <v>0</v>
      </c>
      <c r="G23" s="44">
        <f t="shared" si="10"/>
        <v>0</v>
      </c>
      <c r="H23" s="45">
        <f t="shared" si="10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D26" si="11">SUM(C109,C241,C293,C342,C422,C501,C550,C598,C647,C726,C854,C903,C951,C1000,C158,C775)</f>
        <v>0</v>
      </c>
      <c r="D24" s="39">
        <f t="shared" si="11"/>
        <v>0</v>
      </c>
      <c r="E24" s="39">
        <f t="shared" ref="E24:E26" si="12">SUM(C24,D24)</f>
        <v>0</v>
      </c>
      <c r="F24" s="39">
        <f t="shared" ref="F24:H26" si="13">SUM(F109,F241,F293,F342,F422,F501,F550,F598,F647,F726,F854,F903,F951,F1000,F158,F775)</f>
        <v>0</v>
      </c>
      <c r="G24" s="39">
        <f t="shared" si="13"/>
        <v>0</v>
      </c>
      <c r="H24" s="40">
        <f t="shared" si="13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f t="shared" si="11"/>
        <v>839</v>
      </c>
      <c r="D25" s="39">
        <f t="shared" si="11"/>
        <v>0</v>
      </c>
      <c r="E25" s="39">
        <f t="shared" si="12"/>
        <v>839</v>
      </c>
      <c r="F25" s="39">
        <f t="shared" si="13"/>
        <v>0</v>
      </c>
      <c r="G25" s="39">
        <f t="shared" si="13"/>
        <v>0</v>
      </c>
      <c r="H25" s="40">
        <f t="shared" si="13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1"/>
        <v>0</v>
      </c>
      <c r="D26" s="39">
        <f t="shared" si="11"/>
        <v>0</v>
      </c>
      <c r="E26" s="39">
        <f t="shared" si="12"/>
        <v>0</v>
      </c>
      <c r="F26" s="39">
        <f t="shared" si="13"/>
        <v>0</v>
      </c>
      <c r="G26" s="39">
        <f t="shared" si="13"/>
        <v>0</v>
      </c>
      <c r="H26" s="40">
        <f t="shared" si="13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14">SUM(C28:C30)</f>
        <v>200</v>
      </c>
      <c r="D27" s="44">
        <f t="shared" si="14"/>
        <v>0</v>
      </c>
      <c r="E27" s="44">
        <f t="shared" si="14"/>
        <v>200</v>
      </c>
      <c r="F27" s="44">
        <f t="shared" si="14"/>
        <v>630</v>
      </c>
      <c r="G27" s="44">
        <f t="shared" si="14"/>
        <v>0</v>
      </c>
      <c r="H27" s="45">
        <f t="shared" si="14"/>
        <v>0</v>
      </c>
      <c r="I27" s="72">
        <f t="shared" si="1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D30" si="15">SUM(C113,C245,C297,C346,C426,C505,C554,C602,C651,C730,C858,C907,C955,C1004,C162,C779)</f>
        <v>0</v>
      </c>
      <c r="D28" s="39">
        <f t="shared" si="15"/>
        <v>0</v>
      </c>
      <c r="E28" s="39">
        <f t="shared" ref="E28:E30" si="16">SUM(C28,D28)</f>
        <v>0</v>
      </c>
      <c r="F28" s="39">
        <f t="shared" ref="F28:H30" si="17">SUM(F113,F245,F297,F346,F426,F505,F554,F602,F651,F730,F858,F907,F955,F1004,F162,F779)</f>
        <v>0</v>
      </c>
      <c r="G28" s="39">
        <f t="shared" si="17"/>
        <v>0</v>
      </c>
      <c r="H28" s="40">
        <f t="shared" si="17"/>
        <v>0</v>
      </c>
      <c r="I28" s="72">
        <f t="shared" si="1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15"/>
        <v>0</v>
      </c>
      <c r="D29" s="39">
        <f t="shared" si="15"/>
        <v>0</v>
      </c>
      <c r="E29" s="39">
        <f t="shared" si="16"/>
        <v>0</v>
      </c>
      <c r="F29" s="39">
        <f t="shared" si="17"/>
        <v>270</v>
      </c>
      <c r="G29" s="39">
        <f t="shared" si="17"/>
        <v>0</v>
      </c>
      <c r="H29" s="40">
        <f t="shared" si="17"/>
        <v>0</v>
      </c>
      <c r="I29" s="72">
        <f t="shared" si="1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15"/>
        <v>200</v>
      </c>
      <c r="D30" s="39">
        <f t="shared" si="15"/>
        <v>0</v>
      </c>
      <c r="E30" s="39">
        <f t="shared" si="16"/>
        <v>200</v>
      </c>
      <c r="F30" s="39">
        <f t="shared" si="17"/>
        <v>360</v>
      </c>
      <c r="G30" s="39">
        <f t="shared" si="17"/>
        <v>0</v>
      </c>
      <c r="H30" s="40">
        <f t="shared" si="17"/>
        <v>0</v>
      </c>
      <c r="I30" s="72">
        <f t="shared" si="1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f t="shared" ref="C32:H32" si="18">SUM(C33,C40,C63,C37)</f>
        <v>115361.79000000001</v>
      </c>
      <c r="D32" s="58">
        <f t="shared" si="18"/>
        <v>0</v>
      </c>
      <c r="E32" s="58">
        <f t="shared" si="18"/>
        <v>115361.79000000001</v>
      </c>
      <c r="F32" s="58">
        <f t="shared" si="18"/>
        <v>338413.56999999995</v>
      </c>
      <c r="G32" s="58">
        <f t="shared" si="18"/>
        <v>10331.799999999999</v>
      </c>
      <c r="H32" s="59">
        <f t="shared" si="18"/>
        <v>0</v>
      </c>
      <c r="I32" s="71">
        <f t="shared" si="1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:H33" si="19">SUM(C34:C35)</f>
        <v>0</v>
      </c>
      <c r="D33" s="44">
        <f t="shared" si="19"/>
        <v>0</v>
      </c>
      <c r="E33" s="44">
        <f t="shared" si="19"/>
        <v>0</v>
      </c>
      <c r="F33" s="44">
        <f t="shared" si="19"/>
        <v>0</v>
      </c>
      <c r="G33" s="44">
        <f t="shared" si="19"/>
        <v>0</v>
      </c>
      <c r="H33" s="45">
        <f t="shared" si="19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20">SUM(C199)</f>
        <v>0</v>
      </c>
      <c r="D34" s="39">
        <f t="shared" ref="D34:H34" si="21">SUM(D199)</f>
        <v>0</v>
      </c>
      <c r="E34" s="39">
        <f t="shared" si="21"/>
        <v>0</v>
      </c>
      <c r="F34" s="39">
        <f t="shared" si="21"/>
        <v>0</v>
      </c>
      <c r="G34" s="39">
        <f t="shared" si="21"/>
        <v>0</v>
      </c>
      <c r="H34" s="40">
        <f t="shared" si="21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22">SUM(C38:C38)</f>
        <v>0</v>
      </c>
      <c r="D37" s="44">
        <f t="shared" si="22"/>
        <v>0</v>
      </c>
      <c r="E37" s="44">
        <f t="shared" si="22"/>
        <v>0</v>
      </c>
      <c r="F37" s="44">
        <f t="shared" si="22"/>
        <v>0</v>
      </c>
      <c r="G37" s="44">
        <f t="shared" si="22"/>
        <v>0</v>
      </c>
      <c r="H37" s="45">
        <f t="shared" si="22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f t="shared" ref="C40:H40" si="23">SUM(C41,C48,C55)</f>
        <v>115361.79000000001</v>
      </c>
      <c r="D40" s="44">
        <f t="shared" si="23"/>
        <v>0</v>
      </c>
      <c r="E40" s="44">
        <f t="shared" si="23"/>
        <v>115361.79000000001</v>
      </c>
      <c r="F40" s="44">
        <f t="shared" si="23"/>
        <v>338413.56999999995</v>
      </c>
      <c r="G40" s="44">
        <f t="shared" si="23"/>
        <v>10331.799999999999</v>
      </c>
      <c r="H40" s="45">
        <f t="shared" si="23"/>
        <v>0</v>
      </c>
      <c r="I40" s="13">
        <f t="shared" si="1"/>
        <v>464107.16</v>
      </c>
    </row>
    <row r="41" spans="1:10" x14ac:dyDescent="0.2">
      <c r="A41" s="60" t="s">
        <v>43</v>
      </c>
      <c r="B41" s="63" t="s">
        <v>44</v>
      </c>
      <c r="C41" s="44">
        <f t="shared" ref="C41:H41" si="24">SUM(C45,C46,C47)</f>
        <v>113822.79000000001</v>
      </c>
      <c r="D41" s="44">
        <f t="shared" si="24"/>
        <v>0</v>
      </c>
      <c r="E41" s="44">
        <f t="shared" si="24"/>
        <v>113822.79000000001</v>
      </c>
      <c r="F41" s="44">
        <f t="shared" si="24"/>
        <v>337458.56999999995</v>
      </c>
      <c r="G41" s="44">
        <f t="shared" si="24"/>
        <v>10331.799999999999</v>
      </c>
      <c r="H41" s="45">
        <f t="shared" si="24"/>
        <v>0</v>
      </c>
      <c r="I41" s="13">
        <f t="shared" si="1"/>
        <v>461613.16</v>
      </c>
      <c r="J41" s="13">
        <f>J43+J44</f>
        <v>113822.79000000001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f t="shared" ref="C43:H43" si="25">C45+C46+C47-C44</f>
        <v>869.49000000001979</v>
      </c>
      <c r="D43" s="44">
        <f t="shared" si="25"/>
        <v>0</v>
      </c>
      <c r="E43" s="44">
        <f t="shared" si="25"/>
        <v>869.49000000001979</v>
      </c>
      <c r="F43" s="44">
        <f t="shared" si="25"/>
        <v>9538.4699999999139</v>
      </c>
      <c r="G43" s="44">
        <f t="shared" si="25"/>
        <v>3034.8999999999996</v>
      </c>
      <c r="H43" s="45">
        <f t="shared" si="25"/>
        <v>0</v>
      </c>
      <c r="I43" s="13">
        <f t="shared" si="1"/>
        <v>13442.859999999933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26">SUM(E77,E209,E390,E469,E694,E822)</f>
        <v>112953.29999999999</v>
      </c>
      <c r="F44" s="44">
        <f t="shared" si="26"/>
        <v>327920.10000000003</v>
      </c>
      <c r="G44" s="44">
        <f t="shared" si="26"/>
        <v>7296.9</v>
      </c>
      <c r="H44" s="45">
        <f t="shared" si="26"/>
        <v>0</v>
      </c>
      <c r="I44" s="13">
        <f t="shared" si="1"/>
        <v>448170.30000000005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:C47" si="27">SUM(C78,C210,C391,C470,C695,C823)</f>
        <v>17274.34</v>
      </c>
      <c r="D45" s="39">
        <f t="shared" si="26"/>
        <v>0</v>
      </c>
      <c r="E45" s="39">
        <f>C45+D45</f>
        <v>17274.34</v>
      </c>
      <c r="F45" s="39">
        <f t="shared" si="26"/>
        <v>32630.47</v>
      </c>
      <c r="G45" s="39">
        <f t="shared" si="26"/>
        <v>2066.4</v>
      </c>
      <c r="H45" s="40">
        <f t="shared" si="26"/>
        <v>0</v>
      </c>
      <c r="I45" s="13">
        <f t="shared" si="1"/>
        <v>51971.21</v>
      </c>
    </row>
    <row r="46" spans="1:10" x14ac:dyDescent="0.2">
      <c r="A46" s="37" t="s">
        <v>50</v>
      </c>
      <c r="B46" s="139" t="s">
        <v>51</v>
      </c>
      <c r="C46" s="39">
        <f t="shared" si="27"/>
        <v>96548.450000000012</v>
      </c>
      <c r="D46" s="39">
        <f t="shared" si="26"/>
        <v>0</v>
      </c>
      <c r="E46" s="39">
        <f>C46+D46</f>
        <v>96548.450000000012</v>
      </c>
      <c r="F46" s="39">
        <f t="shared" si="26"/>
        <v>182372.09999999998</v>
      </c>
      <c r="G46" s="39">
        <f t="shared" si="26"/>
        <v>8265.4</v>
      </c>
      <c r="H46" s="40">
        <f t="shared" si="26"/>
        <v>0</v>
      </c>
      <c r="I46" s="13">
        <f t="shared" si="1"/>
        <v>287185.95</v>
      </c>
    </row>
    <row r="47" spans="1:10" x14ac:dyDescent="0.2">
      <c r="A47" s="37" t="s">
        <v>52</v>
      </c>
      <c r="B47" s="140" t="s">
        <v>53</v>
      </c>
      <c r="C47" s="39">
        <f t="shared" si="27"/>
        <v>0</v>
      </c>
      <c r="D47" s="39">
        <f t="shared" si="26"/>
        <v>0</v>
      </c>
      <c r="E47" s="39">
        <f>C47+D47</f>
        <v>0</v>
      </c>
      <c r="F47" s="39">
        <f t="shared" si="26"/>
        <v>122456</v>
      </c>
      <c r="G47" s="39">
        <f t="shared" si="26"/>
        <v>0</v>
      </c>
      <c r="H47" s="40">
        <f t="shared" si="26"/>
        <v>0</v>
      </c>
      <c r="I47" s="13">
        <f t="shared" si="1"/>
        <v>122456</v>
      </c>
    </row>
    <row r="48" spans="1:10" x14ac:dyDescent="0.2">
      <c r="A48" s="60" t="s">
        <v>54</v>
      </c>
      <c r="B48" s="61" t="s">
        <v>55</v>
      </c>
      <c r="C48" s="44">
        <f t="shared" ref="C48:H48" si="28">SUM(C52,C53,C54)</f>
        <v>989</v>
      </c>
      <c r="D48" s="44">
        <f t="shared" si="28"/>
        <v>0</v>
      </c>
      <c r="E48" s="44">
        <f t="shared" si="28"/>
        <v>989</v>
      </c>
      <c r="F48" s="44">
        <f t="shared" si="28"/>
        <v>0</v>
      </c>
      <c r="G48" s="44">
        <f t="shared" si="28"/>
        <v>0</v>
      </c>
      <c r="H48" s="45">
        <f t="shared" si="28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f t="shared" ref="C50:H50" si="29">C52+C53+C54-C51</f>
        <v>959.25</v>
      </c>
      <c r="D50" s="44">
        <f t="shared" si="29"/>
        <v>0</v>
      </c>
      <c r="E50" s="44">
        <f t="shared" si="29"/>
        <v>959.25</v>
      </c>
      <c r="F50" s="44">
        <f t="shared" si="29"/>
        <v>0</v>
      </c>
      <c r="G50" s="44">
        <f t="shared" si="29"/>
        <v>0</v>
      </c>
      <c r="H50" s="45">
        <f t="shared" si="29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f t="shared" ref="C51:H54" si="30">SUM(C84,C216,C397,C476,C701,C829)</f>
        <v>29.75</v>
      </c>
      <c r="D51" s="44">
        <f t="shared" si="30"/>
        <v>0</v>
      </c>
      <c r="E51" s="44">
        <f t="shared" si="30"/>
        <v>29.75</v>
      </c>
      <c r="F51" s="44">
        <f t="shared" si="30"/>
        <v>0</v>
      </c>
      <c r="G51" s="44">
        <f t="shared" si="30"/>
        <v>0</v>
      </c>
      <c r="H51" s="45">
        <f t="shared" si="30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f t="shared" si="30"/>
        <v>150</v>
      </c>
      <c r="D52" s="39">
        <f t="shared" si="30"/>
        <v>0</v>
      </c>
      <c r="E52" s="39">
        <f>C52+D52</f>
        <v>150</v>
      </c>
      <c r="F52" s="39">
        <f t="shared" si="30"/>
        <v>0</v>
      </c>
      <c r="G52" s="39">
        <f t="shared" si="30"/>
        <v>0</v>
      </c>
      <c r="H52" s="40">
        <f t="shared" si="30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f t="shared" si="30"/>
        <v>839</v>
      </c>
      <c r="D53" s="39">
        <f t="shared" si="30"/>
        <v>0</v>
      </c>
      <c r="E53" s="39">
        <f>C53+D53</f>
        <v>839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30"/>
        <v>0</v>
      </c>
      <c r="D54" s="54">
        <f t="shared" si="30"/>
        <v>0</v>
      </c>
      <c r="E54" s="54">
        <f>C54+D54</f>
        <v>0</v>
      </c>
      <c r="F54" s="54">
        <f t="shared" si="30"/>
        <v>0</v>
      </c>
      <c r="G54" s="54">
        <f t="shared" si="30"/>
        <v>0</v>
      </c>
      <c r="H54" s="55">
        <f t="shared" si="30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f t="shared" ref="C55:H55" si="31">SUM(C59,C60,C61)</f>
        <v>550</v>
      </c>
      <c r="D55" s="44">
        <f t="shared" si="31"/>
        <v>0</v>
      </c>
      <c r="E55" s="44">
        <f t="shared" si="31"/>
        <v>550</v>
      </c>
      <c r="F55" s="44">
        <f t="shared" si="31"/>
        <v>955</v>
      </c>
      <c r="G55" s="44">
        <f t="shared" si="31"/>
        <v>0</v>
      </c>
      <c r="H55" s="45">
        <f t="shared" si="31"/>
        <v>0</v>
      </c>
      <c r="I55" s="13">
        <f t="shared" si="1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f t="shared" ref="C57:H57" si="32">C59+C60+C61-C58</f>
        <v>300</v>
      </c>
      <c r="D57" s="44">
        <f t="shared" si="32"/>
        <v>0</v>
      </c>
      <c r="E57" s="44">
        <f t="shared" si="32"/>
        <v>300</v>
      </c>
      <c r="F57" s="44">
        <f t="shared" si="32"/>
        <v>386</v>
      </c>
      <c r="G57" s="44">
        <f t="shared" si="32"/>
        <v>0</v>
      </c>
      <c r="H57" s="45">
        <f t="shared" si="32"/>
        <v>0</v>
      </c>
      <c r="I57" s="13">
        <f t="shared" si="1"/>
        <v>686</v>
      </c>
    </row>
    <row r="58" spans="1:9" s="3" customFormat="1" x14ac:dyDescent="0.2">
      <c r="A58" s="64" t="s">
        <v>47</v>
      </c>
      <c r="B58" s="65"/>
      <c r="C58" s="44">
        <f t="shared" ref="C58:H61" si="33">SUM(C91,C223,C404,C483,C708,C836)</f>
        <v>250</v>
      </c>
      <c r="D58" s="44">
        <f t="shared" si="33"/>
        <v>0</v>
      </c>
      <c r="E58" s="44">
        <f t="shared" si="33"/>
        <v>250</v>
      </c>
      <c r="F58" s="44">
        <f t="shared" si="33"/>
        <v>569</v>
      </c>
      <c r="G58" s="44">
        <f t="shared" si="33"/>
        <v>0</v>
      </c>
      <c r="H58" s="45">
        <f t="shared" si="33"/>
        <v>0</v>
      </c>
      <c r="I58" s="72">
        <f t="shared" si="1"/>
        <v>819</v>
      </c>
    </row>
    <row r="59" spans="1:9" x14ac:dyDescent="0.2">
      <c r="A59" s="37" t="s">
        <v>48</v>
      </c>
      <c r="B59" s="140" t="s">
        <v>60</v>
      </c>
      <c r="C59" s="39">
        <f t="shared" si="33"/>
        <v>55</v>
      </c>
      <c r="D59" s="39">
        <f t="shared" si="33"/>
        <v>0</v>
      </c>
      <c r="E59" s="39">
        <f>C59+D59</f>
        <v>55</v>
      </c>
      <c r="F59" s="39">
        <f t="shared" si="33"/>
        <v>95.5</v>
      </c>
      <c r="G59" s="39">
        <f t="shared" si="33"/>
        <v>0</v>
      </c>
      <c r="H59" s="40">
        <f t="shared" si="33"/>
        <v>0</v>
      </c>
      <c r="I59" s="13">
        <f t="shared" si="1"/>
        <v>150.5</v>
      </c>
    </row>
    <row r="60" spans="1:9" x14ac:dyDescent="0.2">
      <c r="A60" s="37" t="s">
        <v>50</v>
      </c>
      <c r="B60" s="140" t="s">
        <v>61</v>
      </c>
      <c r="C60" s="39">
        <f t="shared" si="33"/>
        <v>495</v>
      </c>
      <c r="D60" s="39">
        <f t="shared" si="33"/>
        <v>0</v>
      </c>
      <c r="E60" s="39">
        <f>C60+D60</f>
        <v>495</v>
      </c>
      <c r="F60" s="39">
        <f t="shared" si="33"/>
        <v>859.5</v>
      </c>
      <c r="G60" s="39">
        <f t="shared" si="33"/>
        <v>0</v>
      </c>
      <c r="H60" s="40">
        <f t="shared" si="33"/>
        <v>0</v>
      </c>
      <c r="I60" s="13">
        <f t="shared" si="1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33"/>
        <v>0</v>
      </c>
      <c r="D61" s="54">
        <f t="shared" si="33"/>
        <v>0</v>
      </c>
      <c r="E61" s="54">
        <f>C61+D61</f>
        <v>0</v>
      </c>
      <c r="F61" s="54">
        <f t="shared" si="33"/>
        <v>0</v>
      </c>
      <c r="G61" s="54">
        <f t="shared" si="33"/>
        <v>0</v>
      </c>
      <c r="H61" s="55">
        <f t="shared" si="33"/>
        <v>0</v>
      </c>
      <c r="I61" s="72">
        <f t="shared" si="1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idden="1" x14ac:dyDescent="0.2">
      <c r="A65" s="46" t="s">
        <v>65</v>
      </c>
      <c r="B65" s="68"/>
      <c r="C65" s="44">
        <f t="shared" ref="C65:H65" si="34">C14-C32</f>
        <v>0</v>
      </c>
      <c r="D65" s="44">
        <f t="shared" si="34"/>
        <v>0</v>
      </c>
      <c r="E65" s="44">
        <f t="shared" si="34"/>
        <v>0</v>
      </c>
      <c r="F65" s="44">
        <f t="shared" si="34"/>
        <v>0</v>
      </c>
      <c r="G65" s="44">
        <f t="shared" si="34"/>
        <v>0</v>
      </c>
      <c r="H65" s="45">
        <f t="shared" si="34"/>
        <v>0</v>
      </c>
      <c r="I65" s="72">
        <f t="shared" si="1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1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35">SUM(C98)</f>
        <v>633.19000000000005</v>
      </c>
      <c r="D68" s="76">
        <f t="shared" si="35"/>
        <v>0</v>
      </c>
      <c r="E68" s="76">
        <f t="shared" si="35"/>
        <v>633.19000000000005</v>
      </c>
      <c r="F68" s="76">
        <f t="shared" si="35"/>
        <v>244.37</v>
      </c>
      <c r="G68" s="76">
        <f t="shared" si="35"/>
        <v>0</v>
      </c>
      <c r="H68" s="77">
        <f t="shared" si="35"/>
        <v>0</v>
      </c>
      <c r="I68" s="98">
        <f t="shared" si="1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36">SUM(C70,C73,C96)</f>
        <v>876.19</v>
      </c>
      <c r="D69" s="80">
        <f t="shared" si="36"/>
        <v>0</v>
      </c>
      <c r="E69" s="80">
        <f t="shared" si="36"/>
        <v>876.19</v>
      </c>
      <c r="F69" s="80">
        <f t="shared" si="36"/>
        <v>244.37</v>
      </c>
      <c r="G69" s="80">
        <f t="shared" si="36"/>
        <v>0</v>
      </c>
      <c r="H69" s="81">
        <f t="shared" si="36"/>
        <v>0</v>
      </c>
      <c r="I69" s="72">
        <f t="shared" si="1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37">SUM(C71)</f>
        <v>0</v>
      </c>
      <c r="D70" s="44">
        <f t="shared" si="37"/>
        <v>0</v>
      </c>
      <c r="E70" s="44">
        <f t="shared" si="37"/>
        <v>0</v>
      </c>
      <c r="F70" s="44">
        <f t="shared" si="37"/>
        <v>0</v>
      </c>
      <c r="G70" s="44">
        <f t="shared" si="37"/>
        <v>0</v>
      </c>
      <c r="H70" s="45">
        <f t="shared" si="37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38">D118+D167</f>
        <v>0</v>
      </c>
      <c r="E71" s="54">
        <f>C71+D71</f>
        <v>0</v>
      </c>
      <c r="F71" s="54">
        <f t="shared" si="38"/>
        <v>0</v>
      </c>
      <c r="G71" s="54">
        <f t="shared" si="38"/>
        <v>0</v>
      </c>
      <c r="H71" s="55">
        <f t="shared" si="38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39">SUM(C74,C81,C88)</f>
        <v>876.19</v>
      </c>
      <c r="D73" s="44">
        <f t="shared" si="39"/>
        <v>0</v>
      </c>
      <c r="E73" s="44">
        <f t="shared" si="39"/>
        <v>876.19</v>
      </c>
      <c r="F73" s="44">
        <f t="shared" si="39"/>
        <v>244.37</v>
      </c>
      <c r="G73" s="44">
        <f t="shared" si="39"/>
        <v>0</v>
      </c>
      <c r="H73" s="45">
        <f t="shared" si="39"/>
        <v>0</v>
      </c>
      <c r="I73" s="72">
        <f t="shared" si="1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40">SUM(C78,C79,C80)</f>
        <v>876.19</v>
      </c>
      <c r="D74" s="44">
        <f t="shared" si="40"/>
        <v>0</v>
      </c>
      <c r="E74" s="44">
        <f t="shared" si="40"/>
        <v>876.19</v>
      </c>
      <c r="F74" s="44">
        <f t="shared" si="40"/>
        <v>244.37</v>
      </c>
      <c r="G74" s="44">
        <f t="shared" si="40"/>
        <v>0</v>
      </c>
      <c r="H74" s="45">
        <f t="shared" si="40"/>
        <v>0</v>
      </c>
      <c r="I74" s="72">
        <f t="shared" si="1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x14ac:dyDescent="0.2">
      <c r="A76" s="64" t="s">
        <v>46</v>
      </c>
      <c r="B76" s="65"/>
      <c r="C76" s="44">
        <f t="shared" ref="C76:H76" si="41">C78+C79+C80-C77</f>
        <v>414.19000000000005</v>
      </c>
      <c r="D76" s="44">
        <f t="shared" si="41"/>
        <v>0</v>
      </c>
      <c r="E76" s="44">
        <f t="shared" si="41"/>
        <v>414.19000000000005</v>
      </c>
      <c r="F76" s="44">
        <f t="shared" si="41"/>
        <v>244.37</v>
      </c>
      <c r="G76" s="44">
        <f t="shared" si="41"/>
        <v>0</v>
      </c>
      <c r="H76" s="45">
        <f t="shared" si="41"/>
        <v>0</v>
      </c>
      <c r="I76" s="72">
        <f t="shared" si="1"/>
        <v>658.56000000000006</v>
      </c>
    </row>
    <row r="77" spans="1:9" s="3" customFormat="1" x14ac:dyDescent="0.2">
      <c r="A77" s="64" t="s">
        <v>47</v>
      </c>
      <c r="B77" s="65"/>
      <c r="C77" s="44">
        <f t="shared" ref="C77:H80" si="42">C124+C173</f>
        <v>462</v>
      </c>
      <c r="D77" s="44">
        <f t="shared" si="42"/>
        <v>0</v>
      </c>
      <c r="E77" s="44">
        <f t="shared" si="42"/>
        <v>462</v>
      </c>
      <c r="F77" s="44">
        <f t="shared" si="42"/>
        <v>0</v>
      </c>
      <c r="G77" s="44">
        <f t="shared" si="42"/>
        <v>0</v>
      </c>
      <c r="H77" s="45">
        <f t="shared" si="42"/>
        <v>0</v>
      </c>
      <c r="I77" s="72">
        <f t="shared" si="1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si="42"/>
        <v>175.24</v>
      </c>
      <c r="D78" s="54">
        <f t="shared" si="42"/>
        <v>0</v>
      </c>
      <c r="E78" s="54">
        <f t="shared" si="42"/>
        <v>175.24</v>
      </c>
      <c r="F78" s="54">
        <f t="shared" si="42"/>
        <v>48.87</v>
      </c>
      <c r="G78" s="54">
        <f t="shared" si="42"/>
        <v>0</v>
      </c>
      <c r="H78" s="55">
        <f t="shared" si="42"/>
        <v>0</v>
      </c>
      <c r="I78" s="72">
        <f t="shared" ref="I78:I141" si="43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si="42"/>
        <v>700.95</v>
      </c>
      <c r="D79" s="54">
        <f t="shared" si="42"/>
        <v>0</v>
      </c>
      <c r="E79" s="54">
        <f t="shared" si="42"/>
        <v>700.95</v>
      </c>
      <c r="F79" s="54">
        <f t="shared" si="42"/>
        <v>195.5</v>
      </c>
      <c r="G79" s="54">
        <f t="shared" si="42"/>
        <v>0</v>
      </c>
      <c r="H79" s="55">
        <f t="shared" si="42"/>
        <v>0</v>
      </c>
      <c r="I79" s="72">
        <f t="shared" si="43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si="42"/>
        <v>0</v>
      </c>
      <c r="D80" s="54">
        <f t="shared" si="42"/>
        <v>0</v>
      </c>
      <c r="E80" s="54">
        <f t="shared" si="42"/>
        <v>0</v>
      </c>
      <c r="F80" s="54">
        <f t="shared" si="42"/>
        <v>0</v>
      </c>
      <c r="G80" s="54">
        <f t="shared" si="42"/>
        <v>0</v>
      </c>
      <c r="H80" s="55">
        <f t="shared" si="42"/>
        <v>0</v>
      </c>
      <c r="I80" s="72">
        <f t="shared" si="43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44">SUM(C85,C86,C87)</f>
        <v>0</v>
      </c>
      <c r="D81" s="44">
        <f t="shared" si="44"/>
        <v>0</v>
      </c>
      <c r="E81" s="44">
        <f t="shared" si="44"/>
        <v>0</v>
      </c>
      <c r="F81" s="44">
        <f t="shared" si="44"/>
        <v>0</v>
      </c>
      <c r="G81" s="44">
        <f t="shared" si="44"/>
        <v>0</v>
      </c>
      <c r="H81" s="45">
        <f t="shared" si="44"/>
        <v>0</v>
      </c>
      <c r="I81" s="72">
        <f t="shared" si="43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3"/>
        <v>0</v>
      </c>
    </row>
    <row r="83" spans="1:9" s="3" customFormat="1" hidden="1" x14ac:dyDescent="0.2">
      <c r="A83" s="64" t="s">
        <v>46</v>
      </c>
      <c r="B83" s="65"/>
      <c r="C83" s="44">
        <f t="shared" ref="C83:H83" si="45">C85+C86+C87-C84</f>
        <v>0</v>
      </c>
      <c r="D83" s="44">
        <f t="shared" si="45"/>
        <v>0</v>
      </c>
      <c r="E83" s="44">
        <f t="shared" si="45"/>
        <v>0</v>
      </c>
      <c r="F83" s="44">
        <f t="shared" si="45"/>
        <v>0</v>
      </c>
      <c r="G83" s="44">
        <f t="shared" si="45"/>
        <v>0</v>
      </c>
      <c r="H83" s="45">
        <f t="shared" si="45"/>
        <v>0</v>
      </c>
      <c r="I83" s="72">
        <f t="shared" si="43"/>
        <v>0</v>
      </c>
    </row>
    <row r="84" spans="1:9" s="3" customFormat="1" hidden="1" x14ac:dyDescent="0.2">
      <c r="A84" s="64" t="s">
        <v>47</v>
      </c>
      <c r="B84" s="65"/>
      <c r="C84" s="44">
        <f t="shared" ref="C84:C87" si="46">C131+C180</f>
        <v>0</v>
      </c>
      <c r="D84" s="44">
        <f t="shared" ref="D84:H87" si="47">D131</f>
        <v>0</v>
      </c>
      <c r="E84" s="44">
        <f t="shared" si="47"/>
        <v>0</v>
      </c>
      <c r="F84" s="44">
        <f t="shared" si="47"/>
        <v>0</v>
      </c>
      <c r="G84" s="44">
        <f t="shared" si="47"/>
        <v>0</v>
      </c>
      <c r="H84" s="45">
        <f t="shared" si="47"/>
        <v>0</v>
      </c>
      <c r="I84" s="72">
        <f t="shared" si="43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46"/>
        <v>0</v>
      </c>
      <c r="D85" s="54">
        <f>D132</f>
        <v>0</v>
      </c>
      <c r="E85" s="54">
        <f>C85+D85</f>
        <v>0</v>
      </c>
      <c r="F85" s="54">
        <f t="shared" si="47"/>
        <v>0</v>
      </c>
      <c r="G85" s="54">
        <f t="shared" si="47"/>
        <v>0</v>
      </c>
      <c r="H85" s="55">
        <f t="shared" si="47"/>
        <v>0</v>
      </c>
      <c r="I85" s="72">
        <f t="shared" si="43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46"/>
        <v>0</v>
      </c>
      <c r="D86" s="54">
        <f>D133</f>
        <v>0</v>
      </c>
      <c r="E86" s="54">
        <f>C86+D86</f>
        <v>0</v>
      </c>
      <c r="F86" s="54">
        <f t="shared" si="47"/>
        <v>0</v>
      </c>
      <c r="G86" s="54">
        <f t="shared" si="47"/>
        <v>0</v>
      </c>
      <c r="H86" s="55">
        <f t="shared" si="47"/>
        <v>0</v>
      </c>
      <c r="I86" s="72">
        <f t="shared" si="43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46"/>
        <v>0</v>
      </c>
      <c r="D87" s="54">
        <f>D134</f>
        <v>0</v>
      </c>
      <c r="E87" s="54">
        <f>C87+D87</f>
        <v>0</v>
      </c>
      <c r="F87" s="54">
        <f t="shared" si="47"/>
        <v>0</v>
      </c>
      <c r="G87" s="54">
        <f t="shared" si="47"/>
        <v>0</v>
      </c>
      <c r="H87" s="55">
        <f t="shared" si="47"/>
        <v>0</v>
      </c>
      <c r="I87" s="72">
        <f t="shared" si="43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48">SUM(C92,C93,C94)</f>
        <v>0</v>
      </c>
      <c r="D88" s="44">
        <f t="shared" si="48"/>
        <v>0</v>
      </c>
      <c r="E88" s="44">
        <f t="shared" si="48"/>
        <v>0</v>
      </c>
      <c r="F88" s="44">
        <f t="shared" si="48"/>
        <v>0</v>
      </c>
      <c r="G88" s="44">
        <f t="shared" si="48"/>
        <v>0</v>
      </c>
      <c r="H88" s="45">
        <f t="shared" si="48"/>
        <v>0</v>
      </c>
      <c r="I88" s="72">
        <f t="shared" si="43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3"/>
        <v>0</v>
      </c>
    </row>
    <row r="90" spans="1:9" s="3" customFormat="1" hidden="1" x14ac:dyDescent="0.2">
      <c r="A90" s="64" t="s">
        <v>46</v>
      </c>
      <c r="B90" s="65"/>
      <c r="C90" s="44">
        <f t="shared" ref="C90:H90" si="49">C92+C93+C94-C91</f>
        <v>0</v>
      </c>
      <c r="D90" s="44">
        <f t="shared" si="49"/>
        <v>0</v>
      </c>
      <c r="E90" s="44">
        <f t="shared" si="49"/>
        <v>0</v>
      </c>
      <c r="F90" s="44">
        <f t="shared" si="49"/>
        <v>0</v>
      </c>
      <c r="G90" s="44">
        <f t="shared" si="49"/>
        <v>0</v>
      </c>
      <c r="H90" s="45">
        <f t="shared" si="49"/>
        <v>0</v>
      </c>
      <c r="I90" s="72">
        <f t="shared" si="43"/>
        <v>0</v>
      </c>
    </row>
    <row r="91" spans="1:9" s="3" customFormat="1" hidden="1" x14ac:dyDescent="0.2">
      <c r="A91" s="64" t="s">
        <v>47</v>
      </c>
      <c r="B91" s="65"/>
      <c r="C91" s="44">
        <f t="shared" ref="C91:C94" si="50">C138+C187</f>
        <v>0</v>
      </c>
      <c r="D91" s="44">
        <f t="shared" ref="D91:H94" si="51">D138</f>
        <v>0</v>
      </c>
      <c r="E91" s="44">
        <f t="shared" si="51"/>
        <v>0</v>
      </c>
      <c r="F91" s="44">
        <f t="shared" si="51"/>
        <v>0</v>
      </c>
      <c r="G91" s="44">
        <f t="shared" si="51"/>
        <v>0</v>
      </c>
      <c r="H91" s="45">
        <f t="shared" si="51"/>
        <v>0</v>
      </c>
      <c r="I91" s="72">
        <f t="shared" si="43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50"/>
        <v>0</v>
      </c>
      <c r="D92" s="54">
        <f>D139</f>
        <v>0</v>
      </c>
      <c r="E92" s="54">
        <f>C92+D92</f>
        <v>0</v>
      </c>
      <c r="F92" s="54">
        <f t="shared" si="51"/>
        <v>0</v>
      </c>
      <c r="G92" s="54">
        <f t="shared" si="51"/>
        <v>0</v>
      </c>
      <c r="H92" s="55">
        <f t="shared" si="51"/>
        <v>0</v>
      </c>
      <c r="I92" s="72">
        <f t="shared" si="43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50"/>
        <v>0</v>
      </c>
      <c r="D93" s="54">
        <f>D140</f>
        <v>0</v>
      </c>
      <c r="E93" s="54">
        <f>C93+D93</f>
        <v>0</v>
      </c>
      <c r="F93" s="54">
        <f t="shared" si="51"/>
        <v>0</v>
      </c>
      <c r="G93" s="54">
        <f t="shared" si="51"/>
        <v>0</v>
      </c>
      <c r="H93" s="55">
        <f t="shared" si="51"/>
        <v>0</v>
      </c>
      <c r="I93" s="72">
        <f t="shared" si="43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50"/>
        <v>0</v>
      </c>
      <c r="D94" s="54">
        <f>D141</f>
        <v>0</v>
      </c>
      <c r="E94" s="54">
        <f>C94+D94</f>
        <v>0</v>
      </c>
      <c r="F94" s="54">
        <f t="shared" si="51"/>
        <v>0</v>
      </c>
      <c r="G94" s="54">
        <f t="shared" si="51"/>
        <v>0</v>
      </c>
      <c r="H94" s="55">
        <f t="shared" si="51"/>
        <v>0</v>
      </c>
      <c r="I94" s="72">
        <f t="shared" si="43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3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3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3"/>
        <v>0</v>
      </c>
    </row>
    <row r="98" spans="1:9" s="4" customFormat="1" ht="25.5" x14ac:dyDescent="0.2">
      <c r="A98" s="86" t="s">
        <v>70</v>
      </c>
      <c r="B98" s="87"/>
      <c r="C98" s="88">
        <f t="shared" ref="C98:H98" si="52">C99</f>
        <v>633.19000000000005</v>
      </c>
      <c r="D98" s="88">
        <f t="shared" si="52"/>
        <v>0</v>
      </c>
      <c r="E98" s="88">
        <f t="shared" si="52"/>
        <v>633.19000000000005</v>
      </c>
      <c r="F98" s="88">
        <f t="shared" si="52"/>
        <v>244.37</v>
      </c>
      <c r="G98" s="88">
        <f t="shared" si="52"/>
        <v>0</v>
      </c>
      <c r="H98" s="89">
        <f t="shared" si="52"/>
        <v>0</v>
      </c>
      <c r="I98" s="98">
        <f t="shared" si="43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53">SUM(C100,C101,C102,C103)</f>
        <v>633.19000000000005</v>
      </c>
      <c r="D99" s="92">
        <f t="shared" si="53"/>
        <v>0</v>
      </c>
      <c r="E99" s="92">
        <f t="shared" si="53"/>
        <v>633.19000000000005</v>
      </c>
      <c r="F99" s="92">
        <f t="shared" si="53"/>
        <v>244.37</v>
      </c>
      <c r="G99" s="92">
        <f t="shared" si="53"/>
        <v>0</v>
      </c>
      <c r="H99" s="93">
        <f t="shared" si="53"/>
        <v>0</v>
      </c>
      <c r="I99" s="99">
        <f t="shared" si="43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3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43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3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54">SUM(C104,C108,C112)</f>
        <v>506.55</v>
      </c>
      <c r="D103" s="44">
        <f t="shared" si="54"/>
        <v>0</v>
      </c>
      <c r="E103" s="44">
        <f t="shared" si="54"/>
        <v>506.55</v>
      </c>
      <c r="F103" s="44">
        <f t="shared" si="54"/>
        <v>195.5</v>
      </c>
      <c r="G103" s="44">
        <f t="shared" si="54"/>
        <v>0</v>
      </c>
      <c r="H103" s="45">
        <f t="shared" si="54"/>
        <v>0</v>
      </c>
      <c r="I103" s="72">
        <f t="shared" si="43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55">SUM(C105:C107)</f>
        <v>506.55</v>
      </c>
      <c r="D104" s="44">
        <f t="shared" si="55"/>
        <v>0</v>
      </c>
      <c r="E104" s="44">
        <f t="shared" si="55"/>
        <v>506.55</v>
      </c>
      <c r="F104" s="44">
        <f t="shared" si="55"/>
        <v>195.5</v>
      </c>
      <c r="G104" s="44">
        <f t="shared" si="55"/>
        <v>0</v>
      </c>
      <c r="H104" s="45">
        <f t="shared" si="55"/>
        <v>0</v>
      </c>
      <c r="I104" s="72">
        <f t="shared" si="43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3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43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43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56">SUM(C109:C111)</f>
        <v>0</v>
      </c>
      <c r="D108" s="44">
        <f t="shared" si="56"/>
        <v>0</v>
      </c>
      <c r="E108" s="44">
        <f t="shared" si="56"/>
        <v>0</v>
      </c>
      <c r="F108" s="44">
        <f t="shared" si="56"/>
        <v>0</v>
      </c>
      <c r="G108" s="44">
        <f t="shared" si="56"/>
        <v>0</v>
      </c>
      <c r="H108" s="45">
        <f t="shared" si="56"/>
        <v>0</v>
      </c>
      <c r="I108" s="72">
        <f t="shared" si="43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43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43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43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57">SUM(C113:C115)</f>
        <v>0</v>
      </c>
      <c r="D112" s="44">
        <f t="shared" si="57"/>
        <v>0</v>
      </c>
      <c r="E112" s="44">
        <f t="shared" si="57"/>
        <v>0</v>
      </c>
      <c r="F112" s="44">
        <f t="shared" si="57"/>
        <v>0</v>
      </c>
      <c r="G112" s="44">
        <f t="shared" si="57"/>
        <v>0</v>
      </c>
      <c r="H112" s="45">
        <f t="shared" si="57"/>
        <v>0</v>
      </c>
      <c r="I112" s="72">
        <f t="shared" si="43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43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43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43"/>
        <v>0</v>
      </c>
    </row>
    <row r="116" spans="1:9" s="5" customFormat="1" x14ac:dyDescent="0.2">
      <c r="A116" s="94" t="s">
        <v>68</v>
      </c>
      <c r="B116" s="95"/>
      <c r="C116" s="96">
        <f t="shared" ref="C116:H116" si="58">SUM(C117,C120,C143)</f>
        <v>633.19000000000005</v>
      </c>
      <c r="D116" s="96">
        <f t="shared" si="58"/>
        <v>0</v>
      </c>
      <c r="E116" s="96">
        <f t="shared" si="58"/>
        <v>633.19000000000005</v>
      </c>
      <c r="F116" s="96">
        <f t="shared" si="58"/>
        <v>244.37</v>
      </c>
      <c r="G116" s="96">
        <f t="shared" si="58"/>
        <v>0</v>
      </c>
      <c r="H116" s="97">
        <f t="shared" si="58"/>
        <v>0</v>
      </c>
      <c r="I116" s="99">
        <f t="shared" si="43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59">SUM(C118)</f>
        <v>0</v>
      </c>
      <c r="D117" s="44">
        <f t="shared" si="59"/>
        <v>0</v>
      </c>
      <c r="E117" s="44">
        <f t="shared" si="59"/>
        <v>0</v>
      </c>
      <c r="F117" s="44">
        <f t="shared" si="59"/>
        <v>0</v>
      </c>
      <c r="G117" s="44">
        <f t="shared" si="59"/>
        <v>0</v>
      </c>
      <c r="H117" s="45">
        <f t="shared" si="59"/>
        <v>0</v>
      </c>
      <c r="I117" s="72">
        <f t="shared" si="43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43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3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60">SUM(C121,C128,C135)</f>
        <v>633.19000000000005</v>
      </c>
      <c r="D120" s="44">
        <f t="shared" si="60"/>
        <v>0</v>
      </c>
      <c r="E120" s="44">
        <f t="shared" si="60"/>
        <v>633.19000000000005</v>
      </c>
      <c r="F120" s="44">
        <f t="shared" si="60"/>
        <v>244.37</v>
      </c>
      <c r="G120" s="44">
        <f t="shared" si="60"/>
        <v>0</v>
      </c>
      <c r="H120" s="45">
        <f t="shared" si="60"/>
        <v>0</v>
      </c>
      <c r="I120" s="72">
        <f t="shared" si="43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61">SUM(C125,C126,C127)</f>
        <v>633.19000000000005</v>
      </c>
      <c r="D121" s="44">
        <f t="shared" si="61"/>
        <v>0</v>
      </c>
      <c r="E121" s="44">
        <f t="shared" si="61"/>
        <v>633.19000000000005</v>
      </c>
      <c r="F121" s="44">
        <f t="shared" si="61"/>
        <v>244.37</v>
      </c>
      <c r="G121" s="44">
        <f t="shared" si="61"/>
        <v>0</v>
      </c>
      <c r="H121" s="45">
        <f t="shared" si="61"/>
        <v>0</v>
      </c>
      <c r="I121" s="72">
        <f t="shared" si="43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3"/>
        <v>0</v>
      </c>
    </row>
    <row r="123" spans="1:9" s="3" customFormat="1" x14ac:dyDescent="0.2">
      <c r="A123" s="64" t="s">
        <v>46</v>
      </c>
      <c r="B123" s="65"/>
      <c r="C123" s="44">
        <f t="shared" ref="C123:H123" si="62">C125+C126+C127-C124</f>
        <v>191.19000000000005</v>
      </c>
      <c r="D123" s="44">
        <f t="shared" si="62"/>
        <v>0</v>
      </c>
      <c r="E123" s="44">
        <f t="shared" si="62"/>
        <v>191.19000000000005</v>
      </c>
      <c r="F123" s="44">
        <f t="shared" si="62"/>
        <v>244.37</v>
      </c>
      <c r="G123" s="44">
        <f t="shared" si="62"/>
        <v>0</v>
      </c>
      <c r="H123" s="45">
        <f t="shared" si="62"/>
        <v>0</v>
      </c>
      <c r="I123" s="72">
        <f t="shared" si="43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3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3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3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43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63">SUM(C132,C133,C134)</f>
        <v>0</v>
      </c>
      <c r="D128" s="44">
        <f t="shared" si="63"/>
        <v>0</v>
      </c>
      <c r="E128" s="44">
        <f t="shared" si="63"/>
        <v>0</v>
      </c>
      <c r="F128" s="44">
        <f t="shared" si="63"/>
        <v>0</v>
      </c>
      <c r="G128" s="44">
        <f t="shared" si="63"/>
        <v>0</v>
      </c>
      <c r="H128" s="45">
        <f t="shared" si="63"/>
        <v>0</v>
      </c>
      <c r="I128" s="72">
        <f t="shared" si="43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3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64">C132+C133+C134-C131</f>
        <v>0</v>
      </c>
      <c r="D130" s="44">
        <f t="shared" si="64"/>
        <v>0</v>
      </c>
      <c r="E130" s="44">
        <f t="shared" si="64"/>
        <v>0</v>
      </c>
      <c r="F130" s="44">
        <f t="shared" si="64"/>
        <v>0</v>
      </c>
      <c r="G130" s="44">
        <f t="shared" si="64"/>
        <v>0</v>
      </c>
      <c r="H130" s="45">
        <f t="shared" si="64"/>
        <v>0</v>
      </c>
      <c r="I130" s="72">
        <f t="shared" si="43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43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43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43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43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65">SUM(C139,C140,C141)</f>
        <v>0</v>
      </c>
      <c r="D135" s="44">
        <f t="shared" si="65"/>
        <v>0</v>
      </c>
      <c r="E135" s="44">
        <f t="shared" si="65"/>
        <v>0</v>
      </c>
      <c r="F135" s="44">
        <f t="shared" si="65"/>
        <v>0</v>
      </c>
      <c r="G135" s="44">
        <f t="shared" si="65"/>
        <v>0</v>
      </c>
      <c r="H135" s="45">
        <f t="shared" si="65"/>
        <v>0</v>
      </c>
      <c r="I135" s="72">
        <f t="shared" si="43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3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66">C139+C140+C141-C138</f>
        <v>0</v>
      </c>
      <c r="D137" s="44">
        <f t="shared" si="66"/>
        <v>0</v>
      </c>
      <c r="E137" s="44">
        <f t="shared" si="66"/>
        <v>0</v>
      </c>
      <c r="F137" s="44">
        <f t="shared" si="66"/>
        <v>0</v>
      </c>
      <c r="G137" s="44">
        <f t="shared" si="66"/>
        <v>0</v>
      </c>
      <c r="H137" s="45">
        <f t="shared" si="66"/>
        <v>0</v>
      </c>
      <c r="I137" s="72">
        <f t="shared" si="43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3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43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43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43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7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67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7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68">C98-C116</f>
        <v>0</v>
      </c>
      <c r="D145" s="44">
        <f t="shared" si="68"/>
        <v>0</v>
      </c>
      <c r="E145" s="44">
        <f t="shared" si="68"/>
        <v>0</v>
      </c>
      <c r="F145" s="44">
        <f t="shared" si="68"/>
        <v>0</v>
      </c>
      <c r="G145" s="44">
        <f t="shared" si="68"/>
        <v>0</v>
      </c>
      <c r="H145" s="45">
        <f t="shared" si="68"/>
        <v>0</v>
      </c>
      <c r="I145" s="72">
        <f t="shared" si="67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7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69">C148</f>
        <v>243</v>
      </c>
      <c r="D147" s="88">
        <f t="shared" si="69"/>
        <v>0</v>
      </c>
      <c r="E147" s="88">
        <f t="shared" si="69"/>
        <v>243</v>
      </c>
      <c r="F147" s="88">
        <f t="shared" si="69"/>
        <v>0</v>
      </c>
      <c r="G147" s="88">
        <f t="shared" si="69"/>
        <v>0</v>
      </c>
      <c r="H147" s="89">
        <f t="shared" si="69"/>
        <v>0</v>
      </c>
      <c r="I147" s="98">
        <f t="shared" si="67"/>
        <v>243</v>
      </c>
    </row>
    <row r="148" spans="1:9" s="5" customFormat="1" x14ac:dyDescent="0.2">
      <c r="A148" s="90" t="s">
        <v>71</v>
      </c>
      <c r="B148" s="91"/>
      <c r="C148" s="92">
        <f t="shared" ref="C148:H148" si="70">SUM(C149,C150,C151,C152)</f>
        <v>243</v>
      </c>
      <c r="D148" s="92">
        <f t="shared" si="70"/>
        <v>0</v>
      </c>
      <c r="E148" s="92">
        <f t="shared" si="70"/>
        <v>243</v>
      </c>
      <c r="F148" s="92">
        <f t="shared" si="70"/>
        <v>0</v>
      </c>
      <c r="G148" s="92">
        <f t="shared" si="70"/>
        <v>0</v>
      </c>
      <c r="H148" s="93">
        <f t="shared" si="70"/>
        <v>0</v>
      </c>
      <c r="I148" s="99">
        <f t="shared" si="67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71">SUM(C149,D149)</f>
        <v>2.4</v>
      </c>
      <c r="F149" s="54"/>
      <c r="G149" s="54"/>
      <c r="H149" s="55"/>
      <c r="I149" s="72">
        <f t="shared" si="67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71"/>
        <v>0</v>
      </c>
      <c r="F150" s="54"/>
      <c r="G150" s="54"/>
      <c r="H150" s="55"/>
      <c r="I150" s="72">
        <f t="shared" si="67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46.199999999999989</v>
      </c>
      <c r="D151" s="54"/>
      <c r="E151" s="54">
        <f t="shared" si="71"/>
        <v>46.199999999999989</v>
      </c>
      <c r="F151" s="54"/>
      <c r="G151" s="54"/>
      <c r="H151" s="55"/>
      <c r="I151" s="72">
        <f t="shared" si="67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72">SUM(C153,C157,C161)</f>
        <v>194.4</v>
      </c>
      <c r="D152" s="44">
        <f t="shared" si="72"/>
        <v>0</v>
      </c>
      <c r="E152" s="44">
        <f t="shared" si="72"/>
        <v>194.4</v>
      </c>
      <c r="F152" s="44">
        <f t="shared" si="72"/>
        <v>0</v>
      </c>
      <c r="G152" s="44">
        <f t="shared" si="72"/>
        <v>0</v>
      </c>
      <c r="H152" s="45">
        <f t="shared" si="72"/>
        <v>0</v>
      </c>
      <c r="I152" s="72">
        <f t="shared" si="67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73">SUM(C154:C156)</f>
        <v>194.4</v>
      </c>
      <c r="D153" s="44">
        <f t="shared" si="73"/>
        <v>0</v>
      </c>
      <c r="E153" s="44">
        <f t="shared" si="73"/>
        <v>194.4</v>
      </c>
      <c r="F153" s="44">
        <f t="shared" si="73"/>
        <v>0</v>
      </c>
      <c r="G153" s="44">
        <f t="shared" si="73"/>
        <v>0</v>
      </c>
      <c r="H153" s="45">
        <f t="shared" si="73"/>
        <v>0</v>
      </c>
      <c r="I153" s="72">
        <f t="shared" si="67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74">SUM(C154,D154)</f>
        <v>194.4</v>
      </c>
      <c r="F154" s="54"/>
      <c r="G154" s="54"/>
      <c r="H154" s="55"/>
      <c r="I154" s="72">
        <f t="shared" si="67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74"/>
        <v>0</v>
      </c>
      <c r="F155" s="54"/>
      <c r="G155" s="54"/>
      <c r="H155" s="55"/>
      <c r="I155" s="72">
        <f t="shared" si="67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74"/>
        <v>0</v>
      </c>
      <c r="F156" s="54"/>
      <c r="G156" s="54"/>
      <c r="H156" s="55"/>
      <c r="I156" s="72">
        <f t="shared" si="67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75">SUM(C158:C160)</f>
        <v>0</v>
      </c>
      <c r="D157" s="44">
        <f t="shared" si="75"/>
        <v>0</v>
      </c>
      <c r="E157" s="44">
        <f t="shared" si="75"/>
        <v>0</v>
      </c>
      <c r="F157" s="44">
        <f t="shared" si="75"/>
        <v>0</v>
      </c>
      <c r="G157" s="44">
        <f t="shared" si="75"/>
        <v>0</v>
      </c>
      <c r="H157" s="45">
        <f t="shared" si="75"/>
        <v>0</v>
      </c>
      <c r="I157" s="72">
        <f t="shared" si="67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76">SUM(C158,D158)</f>
        <v>0</v>
      </c>
      <c r="F158" s="54"/>
      <c r="G158" s="54"/>
      <c r="H158" s="55"/>
      <c r="I158" s="72">
        <f t="shared" si="67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76"/>
        <v>0</v>
      </c>
      <c r="F159" s="54"/>
      <c r="G159" s="54"/>
      <c r="H159" s="55"/>
      <c r="I159" s="72">
        <f t="shared" si="67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76"/>
        <v>0</v>
      </c>
      <c r="F160" s="54"/>
      <c r="G160" s="54"/>
      <c r="H160" s="55"/>
      <c r="I160" s="72">
        <f t="shared" si="67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77">SUM(C162:C164)</f>
        <v>0</v>
      </c>
      <c r="D161" s="44">
        <f t="shared" si="77"/>
        <v>0</v>
      </c>
      <c r="E161" s="44">
        <f t="shared" si="77"/>
        <v>0</v>
      </c>
      <c r="F161" s="44">
        <f t="shared" si="77"/>
        <v>0</v>
      </c>
      <c r="G161" s="44">
        <f t="shared" si="77"/>
        <v>0</v>
      </c>
      <c r="H161" s="45">
        <f t="shared" si="77"/>
        <v>0</v>
      </c>
      <c r="I161" s="72">
        <f t="shared" si="67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78">SUM(C162,D162)</f>
        <v>0</v>
      </c>
      <c r="F162" s="54"/>
      <c r="G162" s="54"/>
      <c r="H162" s="55"/>
      <c r="I162" s="72">
        <f t="shared" si="67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78"/>
        <v>0</v>
      </c>
      <c r="F163" s="54"/>
      <c r="G163" s="54"/>
      <c r="H163" s="55"/>
      <c r="I163" s="72">
        <f t="shared" si="67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78"/>
        <v>0</v>
      </c>
      <c r="F164" s="54"/>
      <c r="G164" s="54"/>
      <c r="H164" s="55"/>
      <c r="I164" s="72">
        <f t="shared" si="67"/>
        <v>0</v>
      </c>
    </row>
    <row r="165" spans="1:9" s="5" customFormat="1" x14ac:dyDescent="0.2">
      <c r="A165" s="94" t="s">
        <v>68</v>
      </c>
      <c r="B165" s="95"/>
      <c r="C165" s="96">
        <f t="shared" ref="C165:H165" si="79">SUM(C166,C169,C192)</f>
        <v>243</v>
      </c>
      <c r="D165" s="96">
        <f t="shared" si="79"/>
        <v>0</v>
      </c>
      <c r="E165" s="96">
        <f t="shared" si="79"/>
        <v>243</v>
      </c>
      <c r="F165" s="96">
        <f t="shared" si="79"/>
        <v>0</v>
      </c>
      <c r="G165" s="96">
        <f t="shared" si="79"/>
        <v>0</v>
      </c>
      <c r="H165" s="97">
        <f t="shared" si="79"/>
        <v>0</v>
      </c>
      <c r="I165" s="99">
        <f t="shared" si="67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80">SUM(C167)</f>
        <v>0</v>
      </c>
      <c r="D166" s="44">
        <f t="shared" si="80"/>
        <v>0</v>
      </c>
      <c r="E166" s="44">
        <f t="shared" si="80"/>
        <v>0</v>
      </c>
      <c r="F166" s="44">
        <f t="shared" si="80"/>
        <v>0</v>
      </c>
      <c r="G166" s="44">
        <f t="shared" si="80"/>
        <v>0</v>
      </c>
      <c r="H166" s="45">
        <f t="shared" si="80"/>
        <v>0</v>
      </c>
      <c r="I166" s="72">
        <f t="shared" si="67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67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7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81">SUM(C170,C177,C184)</f>
        <v>243</v>
      </c>
      <c r="D169" s="44">
        <f t="shared" si="81"/>
        <v>0</v>
      </c>
      <c r="E169" s="44">
        <f t="shared" si="81"/>
        <v>243</v>
      </c>
      <c r="F169" s="44">
        <f t="shared" si="81"/>
        <v>0</v>
      </c>
      <c r="G169" s="44">
        <f t="shared" si="81"/>
        <v>0</v>
      </c>
      <c r="H169" s="45">
        <f t="shared" si="81"/>
        <v>0</v>
      </c>
      <c r="I169" s="72">
        <f t="shared" si="67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82">SUM(C174,C175,C176)</f>
        <v>243</v>
      </c>
      <c r="D170" s="44">
        <f t="shared" si="82"/>
        <v>0</v>
      </c>
      <c r="E170" s="44">
        <f t="shared" si="82"/>
        <v>243</v>
      </c>
      <c r="F170" s="44">
        <f t="shared" si="82"/>
        <v>0</v>
      </c>
      <c r="G170" s="44">
        <f t="shared" si="82"/>
        <v>0</v>
      </c>
      <c r="H170" s="45">
        <f t="shared" si="82"/>
        <v>0</v>
      </c>
      <c r="I170" s="72">
        <f t="shared" si="67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7"/>
        <v>0</v>
      </c>
    </row>
    <row r="172" spans="1:9" s="3" customFormat="1" x14ac:dyDescent="0.2">
      <c r="A172" s="64" t="s">
        <v>46</v>
      </c>
      <c r="B172" s="65"/>
      <c r="C172" s="44">
        <f t="shared" ref="C172:H172" si="83">C174+C175+C176-C173</f>
        <v>223</v>
      </c>
      <c r="D172" s="44">
        <f t="shared" si="83"/>
        <v>0</v>
      </c>
      <c r="E172" s="44">
        <f t="shared" si="83"/>
        <v>223</v>
      </c>
      <c r="F172" s="44">
        <f t="shared" si="83"/>
        <v>0</v>
      </c>
      <c r="G172" s="44">
        <f t="shared" si="83"/>
        <v>0</v>
      </c>
      <c r="H172" s="45">
        <f t="shared" si="83"/>
        <v>0</v>
      </c>
      <c r="I172" s="72">
        <f t="shared" si="67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7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67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84">C175+D175</f>
        <v>194.4</v>
      </c>
      <c r="F175" s="54"/>
      <c r="G175" s="54"/>
      <c r="H175" s="55"/>
      <c r="I175" s="72">
        <f t="shared" si="67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84"/>
        <v>0</v>
      </c>
      <c r="F176" s="54"/>
      <c r="G176" s="54"/>
      <c r="H176" s="55"/>
      <c r="I176" s="72">
        <f t="shared" si="67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85">SUM(C181,C182,C183)</f>
        <v>0</v>
      </c>
      <c r="D177" s="44">
        <f t="shared" si="85"/>
        <v>0</v>
      </c>
      <c r="E177" s="44">
        <f t="shared" si="85"/>
        <v>0</v>
      </c>
      <c r="F177" s="44">
        <f t="shared" si="85"/>
        <v>0</v>
      </c>
      <c r="G177" s="44">
        <f t="shared" si="85"/>
        <v>0</v>
      </c>
      <c r="H177" s="45">
        <f t="shared" si="85"/>
        <v>0</v>
      </c>
      <c r="I177" s="72">
        <f t="shared" si="67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7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86">C181+C182+C183-C180</f>
        <v>0</v>
      </c>
      <c r="D179" s="44">
        <f t="shared" si="86"/>
        <v>0</v>
      </c>
      <c r="E179" s="44">
        <f t="shared" si="86"/>
        <v>0</v>
      </c>
      <c r="F179" s="44">
        <f t="shared" si="86"/>
        <v>0</v>
      </c>
      <c r="G179" s="44">
        <f t="shared" si="86"/>
        <v>0</v>
      </c>
      <c r="H179" s="45">
        <f t="shared" si="86"/>
        <v>0</v>
      </c>
      <c r="I179" s="72">
        <f t="shared" si="67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87">C180+D180</f>
        <v>0</v>
      </c>
      <c r="F180" s="44"/>
      <c r="G180" s="44"/>
      <c r="H180" s="45"/>
      <c r="I180" s="72">
        <f t="shared" si="67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87"/>
        <v>0</v>
      </c>
      <c r="F181" s="54"/>
      <c r="G181" s="54"/>
      <c r="H181" s="55"/>
      <c r="I181" s="72">
        <f t="shared" si="67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87"/>
        <v>0</v>
      </c>
      <c r="F182" s="54"/>
      <c r="G182" s="54"/>
      <c r="H182" s="55"/>
      <c r="I182" s="72">
        <f t="shared" si="67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87"/>
        <v>0</v>
      </c>
      <c r="F183" s="54"/>
      <c r="G183" s="54"/>
      <c r="H183" s="55"/>
      <c r="I183" s="72">
        <f t="shared" si="67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88">SUM(C188,C189,C190)</f>
        <v>0</v>
      </c>
      <c r="D184" s="44">
        <f t="shared" si="88"/>
        <v>0</v>
      </c>
      <c r="E184" s="44">
        <f t="shared" si="88"/>
        <v>0</v>
      </c>
      <c r="F184" s="44">
        <f t="shared" si="88"/>
        <v>0</v>
      </c>
      <c r="G184" s="44">
        <f t="shared" si="88"/>
        <v>0</v>
      </c>
      <c r="H184" s="45">
        <f t="shared" si="88"/>
        <v>0</v>
      </c>
      <c r="I184" s="72">
        <f t="shared" si="67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7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89">C188+C189+C190-C187</f>
        <v>0</v>
      </c>
      <c r="D186" s="44">
        <f t="shared" si="89"/>
        <v>0</v>
      </c>
      <c r="E186" s="44">
        <f t="shared" si="89"/>
        <v>0</v>
      </c>
      <c r="F186" s="44">
        <f t="shared" si="89"/>
        <v>0</v>
      </c>
      <c r="G186" s="44">
        <f t="shared" si="89"/>
        <v>0</v>
      </c>
      <c r="H186" s="45">
        <f t="shared" si="89"/>
        <v>0</v>
      </c>
      <c r="I186" s="72">
        <f t="shared" si="67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7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90">C188+D188</f>
        <v>0</v>
      </c>
      <c r="F188" s="54"/>
      <c r="G188" s="54"/>
      <c r="H188" s="55"/>
      <c r="I188" s="72">
        <f t="shared" si="67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90"/>
        <v>0</v>
      </c>
      <c r="F189" s="54"/>
      <c r="G189" s="54"/>
      <c r="H189" s="55"/>
      <c r="I189" s="72">
        <f t="shared" si="67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90"/>
        <v>0</v>
      </c>
      <c r="F190" s="54"/>
      <c r="G190" s="54"/>
      <c r="H190" s="55"/>
      <c r="I190" s="72">
        <f t="shared" si="67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67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67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67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91">C147-C165</f>
        <v>0</v>
      </c>
      <c r="D194" s="44">
        <f t="shared" si="91"/>
        <v>0</v>
      </c>
      <c r="E194" s="44">
        <f t="shared" si="91"/>
        <v>0</v>
      </c>
      <c r="F194" s="44">
        <f t="shared" si="91"/>
        <v>0</v>
      </c>
      <c r="G194" s="44">
        <f t="shared" si="91"/>
        <v>0</v>
      </c>
      <c r="H194" s="45">
        <f t="shared" si="91"/>
        <v>0</v>
      </c>
      <c r="I194" s="72">
        <f t="shared" si="67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67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:H196" si="92">SUM(C230,C282,C331)</f>
        <v>250</v>
      </c>
      <c r="D196" s="58">
        <f t="shared" si="92"/>
        <v>0</v>
      </c>
      <c r="E196" s="58">
        <f t="shared" si="92"/>
        <v>250</v>
      </c>
      <c r="F196" s="58">
        <f t="shared" si="92"/>
        <v>255</v>
      </c>
      <c r="G196" s="58">
        <f t="shared" si="92"/>
        <v>0</v>
      </c>
      <c r="H196" s="59">
        <f t="shared" si="92"/>
        <v>0</v>
      </c>
      <c r="I196" s="71">
        <f t="shared" ref="I196:I259" si="93">SUM(E196:H196)</f>
        <v>505</v>
      </c>
    </row>
    <row r="197" spans="1:9" x14ac:dyDescent="0.2">
      <c r="A197" s="100" t="s">
        <v>68</v>
      </c>
      <c r="B197" s="101"/>
      <c r="C197" s="102">
        <f t="shared" ref="C197:H197" si="94">SUM(C198,C205,C228,C202)</f>
        <v>250</v>
      </c>
      <c r="D197" s="102">
        <f t="shared" si="94"/>
        <v>0</v>
      </c>
      <c r="E197" s="102">
        <f t="shared" si="94"/>
        <v>250</v>
      </c>
      <c r="F197" s="102">
        <f t="shared" si="94"/>
        <v>255</v>
      </c>
      <c r="G197" s="102">
        <f t="shared" si="94"/>
        <v>0</v>
      </c>
      <c r="H197" s="103">
        <f t="shared" si="94"/>
        <v>0</v>
      </c>
      <c r="I197" s="13">
        <f t="shared" si="93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:H198" si="95">SUM(C199:C200)</f>
        <v>0</v>
      </c>
      <c r="D198" s="44">
        <f t="shared" si="95"/>
        <v>0</v>
      </c>
      <c r="E198" s="44">
        <f t="shared" si="95"/>
        <v>0</v>
      </c>
      <c r="F198" s="44">
        <f t="shared" si="95"/>
        <v>0</v>
      </c>
      <c r="G198" s="44">
        <f t="shared" si="95"/>
        <v>0</v>
      </c>
      <c r="H198" s="45">
        <f t="shared" si="95"/>
        <v>0</v>
      </c>
      <c r="I198" s="13">
        <f t="shared" si="93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96">SUM(C250)</f>
        <v>0</v>
      </c>
      <c r="D199" s="39">
        <f t="shared" ref="D199:H199" si="97">SUM(D250)</f>
        <v>0</v>
      </c>
      <c r="E199" s="39">
        <f t="shared" si="97"/>
        <v>0</v>
      </c>
      <c r="F199" s="39">
        <f t="shared" si="97"/>
        <v>0</v>
      </c>
      <c r="G199" s="39">
        <f t="shared" si="97"/>
        <v>0</v>
      </c>
      <c r="H199" s="40">
        <f t="shared" si="97"/>
        <v>0</v>
      </c>
      <c r="I199" s="13">
        <f t="shared" si="93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:H200" si="98">SUM(C251,C302,C351)</f>
        <v>0</v>
      </c>
      <c r="D200" s="39">
        <f t="shared" si="98"/>
        <v>0</v>
      </c>
      <c r="E200" s="39">
        <f t="shared" si="98"/>
        <v>0</v>
      </c>
      <c r="F200" s="39">
        <f t="shared" si="98"/>
        <v>0</v>
      </c>
      <c r="G200" s="39">
        <f t="shared" si="98"/>
        <v>0</v>
      </c>
      <c r="H200" s="40">
        <f t="shared" si="98"/>
        <v>0</v>
      </c>
      <c r="I200" s="13">
        <f t="shared" si="93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93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99">SUM(C203:C203)</f>
        <v>0</v>
      </c>
      <c r="D202" s="44">
        <f t="shared" si="99"/>
        <v>0</v>
      </c>
      <c r="E202" s="44">
        <f t="shared" si="99"/>
        <v>0</v>
      </c>
      <c r="F202" s="44">
        <f t="shared" si="99"/>
        <v>0</v>
      </c>
      <c r="G202" s="44">
        <f t="shared" si="99"/>
        <v>0</v>
      </c>
      <c r="H202" s="45">
        <f t="shared" si="99"/>
        <v>0</v>
      </c>
      <c r="I202" s="13">
        <f t="shared" si="93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93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93"/>
        <v>0</v>
      </c>
    </row>
    <row r="205" spans="1:9" ht="25.5" x14ac:dyDescent="0.2">
      <c r="A205" s="60" t="s">
        <v>114</v>
      </c>
      <c r="B205" s="62">
        <v>58</v>
      </c>
      <c r="C205" s="44">
        <f t="shared" ref="C205:H205" si="100">SUM(C206,C213,C220)</f>
        <v>250</v>
      </c>
      <c r="D205" s="44">
        <f t="shared" si="100"/>
        <v>0</v>
      </c>
      <c r="E205" s="44">
        <f t="shared" si="100"/>
        <v>250</v>
      </c>
      <c r="F205" s="44">
        <f t="shared" si="100"/>
        <v>255</v>
      </c>
      <c r="G205" s="44">
        <f t="shared" si="100"/>
        <v>0</v>
      </c>
      <c r="H205" s="45">
        <f t="shared" si="100"/>
        <v>0</v>
      </c>
      <c r="I205" s="13">
        <f t="shared" si="93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:H206" si="101">SUM(C210,C211,C212)</f>
        <v>0</v>
      </c>
      <c r="D206" s="44">
        <f t="shared" si="101"/>
        <v>0</v>
      </c>
      <c r="E206" s="44">
        <f t="shared" si="101"/>
        <v>0</v>
      </c>
      <c r="F206" s="44">
        <f t="shared" si="101"/>
        <v>0</v>
      </c>
      <c r="G206" s="44">
        <f t="shared" si="101"/>
        <v>0</v>
      </c>
      <c r="H206" s="45">
        <f t="shared" si="101"/>
        <v>0</v>
      </c>
      <c r="I206" s="13">
        <f t="shared" si="93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93"/>
        <v>0</v>
      </c>
    </row>
    <row r="208" spans="1:9" hidden="1" x14ac:dyDescent="0.2">
      <c r="A208" s="64" t="s">
        <v>46</v>
      </c>
      <c r="B208" s="65"/>
      <c r="C208" s="44">
        <f t="shared" ref="C208:H208" si="102">C210+C211+C212-C209</f>
        <v>0</v>
      </c>
      <c r="D208" s="44">
        <f t="shared" si="102"/>
        <v>0</v>
      </c>
      <c r="E208" s="44">
        <f t="shared" si="102"/>
        <v>0</v>
      </c>
      <c r="F208" s="44">
        <f t="shared" si="102"/>
        <v>0</v>
      </c>
      <c r="G208" s="44">
        <f t="shared" si="102"/>
        <v>0</v>
      </c>
      <c r="H208" s="45">
        <f t="shared" si="102"/>
        <v>0</v>
      </c>
      <c r="I208" s="13">
        <f t="shared" si="93"/>
        <v>0</v>
      </c>
    </row>
    <row r="209" spans="1:9" hidden="1" x14ac:dyDescent="0.2">
      <c r="A209" s="64" t="s">
        <v>47</v>
      </c>
      <c r="B209" s="65"/>
      <c r="C209" s="44">
        <f t="shared" ref="C209:H212" si="103">SUM(C260,C308,C357)</f>
        <v>0</v>
      </c>
      <c r="D209" s="44">
        <f t="shared" si="103"/>
        <v>0</v>
      </c>
      <c r="E209" s="44">
        <f t="shared" si="103"/>
        <v>0</v>
      </c>
      <c r="F209" s="44">
        <f t="shared" si="103"/>
        <v>0</v>
      </c>
      <c r="G209" s="44">
        <f t="shared" si="103"/>
        <v>0</v>
      </c>
      <c r="H209" s="45">
        <f t="shared" si="103"/>
        <v>0</v>
      </c>
      <c r="I209" s="13">
        <f t="shared" si="93"/>
        <v>0</v>
      </c>
    </row>
    <row r="210" spans="1:9" hidden="1" x14ac:dyDescent="0.2">
      <c r="A210" s="37" t="s">
        <v>48</v>
      </c>
      <c r="B210" s="139" t="s">
        <v>49</v>
      </c>
      <c r="C210" s="39">
        <f t="shared" si="103"/>
        <v>0</v>
      </c>
      <c r="D210" s="39">
        <f t="shared" si="103"/>
        <v>0</v>
      </c>
      <c r="E210" s="39">
        <f>C210+D210</f>
        <v>0</v>
      </c>
      <c r="F210" s="39">
        <f t="shared" si="103"/>
        <v>0</v>
      </c>
      <c r="G210" s="39">
        <f t="shared" si="103"/>
        <v>0</v>
      </c>
      <c r="H210" s="40">
        <f t="shared" si="103"/>
        <v>0</v>
      </c>
      <c r="I210" s="13">
        <f t="shared" si="93"/>
        <v>0</v>
      </c>
    </row>
    <row r="211" spans="1:9" hidden="1" x14ac:dyDescent="0.2">
      <c r="A211" s="37" t="s">
        <v>50</v>
      </c>
      <c r="B211" s="139" t="s">
        <v>51</v>
      </c>
      <c r="C211" s="39">
        <f t="shared" si="103"/>
        <v>0</v>
      </c>
      <c r="D211" s="39">
        <f t="shared" si="103"/>
        <v>0</v>
      </c>
      <c r="E211" s="39">
        <f>C211+D211</f>
        <v>0</v>
      </c>
      <c r="F211" s="39">
        <f t="shared" si="103"/>
        <v>0</v>
      </c>
      <c r="G211" s="39">
        <f t="shared" si="103"/>
        <v>0</v>
      </c>
      <c r="H211" s="40">
        <f t="shared" si="103"/>
        <v>0</v>
      </c>
      <c r="I211" s="13">
        <f t="shared" si="93"/>
        <v>0</v>
      </c>
    </row>
    <row r="212" spans="1:9" hidden="1" x14ac:dyDescent="0.2">
      <c r="A212" s="37" t="s">
        <v>52</v>
      </c>
      <c r="B212" s="140" t="s">
        <v>79</v>
      </c>
      <c r="C212" s="39">
        <f t="shared" si="103"/>
        <v>0</v>
      </c>
      <c r="D212" s="39">
        <f t="shared" si="103"/>
        <v>0</v>
      </c>
      <c r="E212" s="39">
        <f>C212+D212</f>
        <v>0</v>
      </c>
      <c r="F212" s="39">
        <f t="shared" si="103"/>
        <v>0</v>
      </c>
      <c r="G212" s="39">
        <f t="shared" si="103"/>
        <v>0</v>
      </c>
      <c r="H212" s="40">
        <f t="shared" si="103"/>
        <v>0</v>
      </c>
      <c r="I212" s="13">
        <f t="shared" si="93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04">SUM(C217,C218,C219)</f>
        <v>0</v>
      </c>
      <c r="D213" s="44">
        <f t="shared" si="104"/>
        <v>0</v>
      </c>
      <c r="E213" s="44">
        <f t="shared" si="104"/>
        <v>0</v>
      </c>
      <c r="F213" s="44">
        <f t="shared" si="104"/>
        <v>0</v>
      </c>
      <c r="G213" s="44">
        <f t="shared" si="104"/>
        <v>0</v>
      </c>
      <c r="H213" s="45">
        <f t="shared" si="104"/>
        <v>0</v>
      </c>
      <c r="I213" s="72">
        <f t="shared" si="93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93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05">C217+C218+C219-C216</f>
        <v>0</v>
      </c>
      <c r="D215" s="44">
        <f t="shared" si="105"/>
        <v>0</v>
      </c>
      <c r="E215" s="44">
        <f t="shared" si="105"/>
        <v>0</v>
      </c>
      <c r="F215" s="44">
        <f t="shared" si="105"/>
        <v>0</v>
      </c>
      <c r="G215" s="44">
        <f t="shared" si="105"/>
        <v>0</v>
      </c>
      <c r="H215" s="45">
        <f t="shared" si="105"/>
        <v>0</v>
      </c>
      <c r="I215" s="72">
        <f t="shared" si="93"/>
        <v>0</v>
      </c>
    </row>
    <row r="216" spans="1:9" s="3" customFormat="1" hidden="1" x14ac:dyDescent="0.2">
      <c r="A216" s="64" t="s">
        <v>47</v>
      </c>
      <c r="B216" s="65"/>
      <c r="C216" s="44">
        <f t="shared" ref="C216:H219" si="106">SUM(C267,C315,C364)</f>
        <v>0</v>
      </c>
      <c r="D216" s="44">
        <f t="shared" si="106"/>
        <v>0</v>
      </c>
      <c r="E216" s="44">
        <f t="shared" si="106"/>
        <v>0</v>
      </c>
      <c r="F216" s="44">
        <f t="shared" si="106"/>
        <v>0</v>
      </c>
      <c r="G216" s="44">
        <f t="shared" si="106"/>
        <v>0</v>
      </c>
      <c r="H216" s="45">
        <f t="shared" si="106"/>
        <v>0</v>
      </c>
      <c r="I216" s="72">
        <f t="shared" si="93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si="106"/>
        <v>0</v>
      </c>
      <c r="D217" s="54">
        <f t="shared" si="106"/>
        <v>0</v>
      </c>
      <c r="E217" s="54">
        <f>C217+D217</f>
        <v>0</v>
      </c>
      <c r="F217" s="54">
        <f t="shared" si="106"/>
        <v>0</v>
      </c>
      <c r="G217" s="54">
        <f t="shared" si="106"/>
        <v>0</v>
      </c>
      <c r="H217" s="55">
        <f t="shared" si="106"/>
        <v>0</v>
      </c>
      <c r="I217" s="72">
        <f t="shared" si="93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06"/>
        <v>0</v>
      </c>
      <c r="D218" s="54">
        <f t="shared" si="106"/>
        <v>0</v>
      </c>
      <c r="E218" s="54">
        <f>C218+D218</f>
        <v>0</v>
      </c>
      <c r="F218" s="54">
        <f t="shared" si="106"/>
        <v>0</v>
      </c>
      <c r="G218" s="54">
        <f t="shared" si="106"/>
        <v>0</v>
      </c>
      <c r="H218" s="55">
        <f t="shared" si="106"/>
        <v>0</v>
      </c>
      <c r="I218" s="72">
        <f t="shared" si="93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06"/>
        <v>0</v>
      </c>
      <c r="D219" s="54">
        <f t="shared" si="106"/>
        <v>0</v>
      </c>
      <c r="E219" s="54">
        <f>C219+D219</f>
        <v>0</v>
      </c>
      <c r="F219" s="54">
        <f t="shared" si="106"/>
        <v>0</v>
      </c>
      <c r="G219" s="54">
        <f t="shared" si="106"/>
        <v>0</v>
      </c>
      <c r="H219" s="55">
        <f t="shared" si="106"/>
        <v>0</v>
      </c>
      <c r="I219" s="72">
        <f t="shared" si="93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07">SUM(C224,C225,C226)</f>
        <v>250</v>
      </c>
      <c r="D220" s="44">
        <f t="shared" si="107"/>
        <v>0</v>
      </c>
      <c r="E220" s="44">
        <f t="shared" si="107"/>
        <v>250</v>
      </c>
      <c r="F220" s="44">
        <f t="shared" si="107"/>
        <v>255</v>
      </c>
      <c r="G220" s="44">
        <f t="shared" si="107"/>
        <v>0</v>
      </c>
      <c r="H220" s="45">
        <f t="shared" si="107"/>
        <v>0</v>
      </c>
      <c r="I220" s="72">
        <f t="shared" si="93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93"/>
        <v>0</v>
      </c>
    </row>
    <row r="222" spans="1:9" s="3" customFormat="1" x14ac:dyDescent="0.2">
      <c r="A222" s="64" t="s">
        <v>46</v>
      </c>
      <c r="B222" s="65"/>
      <c r="C222" s="44">
        <f t="shared" ref="C222:H222" si="108">C224+C225+C226-C223</f>
        <v>100</v>
      </c>
      <c r="D222" s="44">
        <f t="shared" si="108"/>
        <v>0</v>
      </c>
      <c r="E222" s="44">
        <f t="shared" si="108"/>
        <v>100</v>
      </c>
      <c r="F222" s="44">
        <f t="shared" si="108"/>
        <v>207</v>
      </c>
      <c r="G222" s="44">
        <f t="shared" si="108"/>
        <v>0</v>
      </c>
      <c r="H222" s="45">
        <f t="shared" si="108"/>
        <v>0</v>
      </c>
      <c r="I222" s="72">
        <f t="shared" si="93"/>
        <v>307</v>
      </c>
    </row>
    <row r="223" spans="1:9" s="3" customFormat="1" x14ac:dyDescent="0.2">
      <c r="A223" s="64" t="s">
        <v>47</v>
      </c>
      <c r="B223" s="65"/>
      <c r="C223" s="44">
        <f t="shared" ref="C223:H226" si="109">SUM(C274,C322,C371)</f>
        <v>150</v>
      </c>
      <c r="D223" s="44">
        <f t="shared" si="109"/>
        <v>0</v>
      </c>
      <c r="E223" s="44">
        <f t="shared" si="109"/>
        <v>150</v>
      </c>
      <c r="F223" s="44">
        <f t="shared" si="109"/>
        <v>48</v>
      </c>
      <c r="G223" s="44">
        <f t="shared" si="109"/>
        <v>0</v>
      </c>
      <c r="H223" s="45">
        <f t="shared" si="109"/>
        <v>0</v>
      </c>
      <c r="I223" s="72">
        <f t="shared" si="93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si="109"/>
        <v>25</v>
      </c>
      <c r="D224" s="54">
        <f t="shared" si="109"/>
        <v>0</v>
      </c>
      <c r="E224" s="54">
        <f>C224+D224</f>
        <v>25</v>
      </c>
      <c r="F224" s="54">
        <f t="shared" si="109"/>
        <v>25.5</v>
      </c>
      <c r="G224" s="54">
        <f t="shared" si="109"/>
        <v>0</v>
      </c>
      <c r="H224" s="55">
        <f t="shared" si="109"/>
        <v>0</v>
      </c>
      <c r="I224" s="72">
        <f t="shared" si="93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09"/>
        <v>225</v>
      </c>
      <c r="D225" s="54">
        <f t="shared" si="109"/>
        <v>0</v>
      </c>
      <c r="E225" s="54">
        <f>C225+D225</f>
        <v>225</v>
      </c>
      <c r="F225" s="54">
        <f t="shared" si="109"/>
        <v>229.5</v>
      </c>
      <c r="G225" s="54">
        <f t="shared" si="109"/>
        <v>0</v>
      </c>
      <c r="H225" s="55">
        <f t="shared" si="109"/>
        <v>0</v>
      </c>
      <c r="I225" s="72">
        <f t="shared" si="93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09"/>
        <v>0</v>
      </c>
      <c r="D226" s="54">
        <f t="shared" si="109"/>
        <v>0</v>
      </c>
      <c r="E226" s="54">
        <f>C226+D226</f>
        <v>0</v>
      </c>
      <c r="F226" s="54">
        <f t="shared" si="109"/>
        <v>0</v>
      </c>
      <c r="G226" s="54">
        <f t="shared" si="109"/>
        <v>0</v>
      </c>
      <c r="H226" s="55">
        <f t="shared" si="109"/>
        <v>0</v>
      </c>
      <c r="I226" s="72">
        <f t="shared" si="93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93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93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93"/>
        <v>0</v>
      </c>
    </row>
    <row r="230" spans="1:12" s="2" customFormat="1" x14ac:dyDescent="0.2">
      <c r="A230" s="104" t="s">
        <v>80</v>
      </c>
      <c r="B230" s="105"/>
      <c r="C230" s="106">
        <f t="shared" ref="C230:H230" si="110">C231</f>
        <v>250</v>
      </c>
      <c r="D230" s="106">
        <f t="shared" si="110"/>
        <v>0</v>
      </c>
      <c r="E230" s="106">
        <f t="shared" si="110"/>
        <v>250</v>
      </c>
      <c r="F230" s="106">
        <f t="shared" si="110"/>
        <v>255</v>
      </c>
      <c r="G230" s="106">
        <f t="shared" si="110"/>
        <v>0</v>
      </c>
      <c r="H230" s="107">
        <f t="shared" si="110"/>
        <v>0</v>
      </c>
      <c r="I230" s="71">
        <f t="shared" si="93"/>
        <v>505</v>
      </c>
    </row>
    <row r="231" spans="1:12" s="6" customFormat="1" x14ac:dyDescent="0.2">
      <c r="A231" s="108" t="s">
        <v>71</v>
      </c>
      <c r="B231" s="109"/>
      <c r="C231" s="110">
        <f t="shared" ref="C231:H231" si="111">SUM(C232,C233,C234,C235)</f>
        <v>250</v>
      </c>
      <c r="D231" s="110">
        <f t="shared" si="111"/>
        <v>0</v>
      </c>
      <c r="E231" s="110">
        <f t="shared" si="111"/>
        <v>250</v>
      </c>
      <c r="F231" s="110">
        <f t="shared" si="111"/>
        <v>255</v>
      </c>
      <c r="G231" s="110">
        <f t="shared" si="111"/>
        <v>0</v>
      </c>
      <c r="H231" s="111">
        <f t="shared" si="111"/>
        <v>0</v>
      </c>
      <c r="I231" s="112">
        <f t="shared" si="93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93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93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93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12">SUM(C236,C240,C244)</f>
        <v>100</v>
      </c>
      <c r="D235" s="44">
        <f t="shared" si="112"/>
        <v>0</v>
      </c>
      <c r="E235" s="44">
        <f t="shared" si="112"/>
        <v>100</v>
      </c>
      <c r="F235" s="44">
        <f t="shared" si="112"/>
        <v>0</v>
      </c>
      <c r="G235" s="44">
        <f t="shared" si="112"/>
        <v>0</v>
      </c>
      <c r="H235" s="45">
        <f t="shared" si="112"/>
        <v>0</v>
      </c>
      <c r="I235" s="13">
        <f t="shared" si="93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13">SUM(C237:C239)</f>
        <v>0</v>
      </c>
      <c r="D236" s="44">
        <f t="shared" si="113"/>
        <v>0</v>
      </c>
      <c r="E236" s="44">
        <f t="shared" si="113"/>
        <v>0</v>
      </c>
      <c r="F236" s="44">
        <f t="shared" si="113"/>
        <v>0</v>
      </c>
      <c r="G236" s="44">
        <f t="shared" si="113"/>
        <v>0</v>
      </c>
      <c r="H236" s="45">
        <f t="shared" si="113"/>
        <v>0</v>
      </c>
      <c r="I236" s="13">
        <f t="shared" si="93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93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93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93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14">SUM(C241:C243)</f>
        <v>0</v>
      </c>
      <c r="D240" s="44">
        <f t="shared" si="114"/>
        <v>0</v>
      </c>
      <c r="E240" s="44">
        <f t="shared" si="114"/>
        <v>0</v>
      </c>
      <c r="F240" s="44">
        <f t="shared" si="114"/>
        <v>0</v>
      </c>
      <c r="G240" s="44">
        <f t="shared" si="114"/>
        <v>0</v>
      </c>
      <c r="H240" s="45">
        <f t="shared" si="114"/>
        <v>0</v>
      </c>
      <c r="I240" s="72">
        <f t="shared" si="93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93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93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93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15">SUM(C245:C247)</f>
        <v>100</v>
      </c>
      <c r="D244" s="44">
        <f t="shared" si="115"/>
        <v>0</v>
      </c>
      <c r="E244" s="44">
        <f t="shared" si="115"/>
        <v>100</v>
      </c>
      <c r="F244" s="44">
        <f t="shared" si="115"/>
        <v>0</v>
      </c>
      <c r="G244" s="44">
        <f t="shared" si="115"/>
        <v>0</v>
      </c>
      <c r="H244" s="45">
        <f t="shared" si="115"/>
        <v>0</v>
      </c>
      <c r="I244" s="72">
        <f t="shared" si="93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93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93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93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93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16">SUM(C250:C251)</f>
        <v>0</v>
      </c>
      <c r="D249" s="44">
        <f t="shared" ref="D249:H249" si="117">SUM(D250:D251)</f>
        <v>0</v>
      </c>
      <c r="E249" s="44">
        <f t="shared" si="117"/>
        <v>0</v>
      </c>
      <c r="F249" s="44">
        <f t="shared" si="117"/>
        <v>0</v>
      </c>
      <c r="G249" s="44">
        <f t="shared" si="117"/>
        <v>0</v>
      </c>
      <c r="H249" s="45">
        <f t="shared" si="117"/>
        <v>0</v>
      </c>
      <c r="I249" s="13">
        <f t="shared" si="93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93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93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93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18">SUM(C254:C254)</f>
        <v>0</v>
      </c>
      <c r="D253" s="44">
        <f t="shared" si="118"/>
        <v>0</v>
      </c>
      <c r="E253" s="44">
        <f t="shared" si="118"/>
        <v>0</v>
      </c>
      <c r="F253" s="44">
        <f t="shared" si="118"/>
        <v>0</v>
      </c>
      <c r="G253" s="44">
        <f t="shared" si="118"/>
        <v>0</v>
      </c>
      <c r="H253" s="45">
        <f t="shared" si="118"/>
        <v>0</v>
      </c>
      <c r="I253" s="13">
        <f t="shared" si="93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93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93"/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19">SUM(C257,C264,C271)</f>
        <v>250</v>
      </c>
      <c r="D256" s="44">
        <f t="shared" si="119"/>
        <v>0</v>
      </c>
      <c r="E256" s="44">
        <f t="shared" si="119"/>
        <v>250</v>
      </c>
      <c r="F256" s="44">
        <f t="shared" si="119"/>
        <v>255</v>
      </c>
      <c r="G256" s="44">
        <f t="shared" si="119"/>
        <v>0</v>
      </c>
      <c r="H256" s="45">
        <f t="shared" si="119"/>
        <v>0</v>
      </c>
      <c r="I256" s="13">
        <f t="shared" si="93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20">SUM(C261,C262,C263)</f>
        <v>0</v>
      </c>
      <c r="D257" s="44">
        <f t="shared" si="120"/>
        <v>0</v>
      </c>
      <c r="E257" s="44">
        <f t="shared" si="120"/>
        <v>0</v>
      </c>
      <c r="F257" s="44">
        <f t="shared" si="120"/>
        <v>0</v>
      </c>
      <c r="G257" s="44">
        <f t="shared" si="120"/>
        <v>0</v>
      </c>
      <c r="H257" s="45">
        <f t="shared" si="120"/>
        <v>0</v>
      </c>
      <c r="I257" s="13">
        <f t="shared" si="93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93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21">C261+C262+C263-C260</f>
        <v>0</v>
      </c>
      <c r="D259" s="44">
        <f t="shared" si="121"/>
        <v>0</v>
      </c>
      <c r="E259" s="44">
        <f t="shared" si="121"/>
        <v>0</v>
      </c>
      <c r="F259" s="44">
        <f t="shared" si="121"/>
        <v>0</v>
      </c>
      <c r="G259" s="44">
        <f t="shared" si="121"/>
        <v>0</v>
      </c>
      <c r="H259" s="45">
        <f t="shared" si="121"/>
        <v>0</v>
      </c>
      <c r="I259" s="72">
        <f t="shared" si="93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22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22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22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22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23">SUM(C268,C269,C270)</f>
        <v>0</v>
      </c>
      <c r="D264" s="44">
        <f t="shared" si="123"/>
        <v>0</v>
      </c>
      <c r="E264" s="44">
        <f t="shared" si="123"/>
        <v>0</v>
      </c>
      <c r="F264" s="44">
        <f t="shared" si="123"/>
        <v>0</v>
      </c>
      <c r="G264" s="44">
        <f t="shared" si="123"/>
        <v>0</v>
      </c>
      <c r="H264" s="45">
        <f t="shared" si="123"/>
        <v>0</v>
      </c>
      <c r="I264" s="72">
        <f t="shared" si="122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22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24">C268+C269+C270-C267</f>
        <v>0</v>
      </c>
      <c r="D266" s="44">
        <f t="shared" si="124"/>
        <v>0</v>
      </c>
      <c r="E266" s="44">
        <f t="shared" si="124"/>
        <v>0</v>
      </c>
      <c r="F266" s="44">
        <f t="shared" si="124"/>
        <v>0</v>
      </c>
      <c r="G266" s="44">
        <f t="shared" si="124"/>
        <v>0</v>
      </c>
      <c r="H266" s="45">
        <f t="shared" si="124"/>
        <v>0</v>
      </c>
      <c r="I266" s="72">
        <f t="shared" si="122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22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22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22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22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25">SUM(C275,C276,C277)</f>
        <v>250</v>
      </c>
      <c r="D271" s="44">
        <f t="shared" si="125"/>
        <v>0</v>
      </c>
      <c r="E271" s="44">
        <f t="shared" si="125"/>
        <v>250</v>
      </c>
      <c r="F271" s="44">
        <f t="shared" si="125"/>
        <v>255</v>
      </c>
      <c r="G271" s="44">
        <f t="shared" si="125"/>
        <v>0</v>
      </c>
      <c r="H271" s="45">
        <f t="shared" si="125"/>
        <v>0</v>
      </c>
      <c r="I271" s="72">
        <f t="shared" si="122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22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26">G275+G276+G277-G274</f>
        <v>0</v>
      </c>
      <c r="H273" s="45">
        <f t="shared" si="126"/>
        <v>0</v>
      </c>
      <c r="I273" s="72">
        <f t="shared" si="122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22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22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22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22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22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22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22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27">C230-C248</f>
        <v>0</v>
      </c>
      <c r="D281" s="44">
        <f t="shared" si="127"/>
        <v>0</v>
      </c>
      <c r="E281" s="44">
        <f t="shared" si="127"/>
        <v>0</v>
      </c>
      <c r="F281" s="44">
        <f t="shared" si="127"/>
        <v>0</v>
      </c>
      <c r="G281" s="44">
        <f t="shared" si="127"/>
        <v>0</v>
      </c>
      <c r="H281" s="45">
        <f t="shared" si="127"/>
        <v>0</v>
      </c>
      <c r="I281" s="72">
        <f t="shared" si="122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28">SUM(C283)</f>
        <v>0</v>
      </c>
      <c r="D282" s="106">
        <f t="shared" si="128"/>
        <v>0</v>
      </c>
      <c r="E282" s="106">
        <f t="shared" si="128"/>
        <v>0</v>
      </c>
      <c r="F282" s="106">
        <f t="shared" si="128"/>
        <v>0</v>
      </c>
      <c r="G282" s="106">
        <f t="shared" si="128"/>
        <v>0</v>
      </c>
      <c r="H282" s="107">
        <f t="shared" si="128"/>
        <v>0</v>
      </c>
      <c r="I282" s="71">
        <f t="shared" si="122"/>
        <v>0</v>
      </c>
    </row>
    <row r="283" spans="1:9" s="6" customFormat="1" hidden="1" x14ac:dyDescent="0.2">
      <c r="A283" s="108" t="s">
        <v>71</v>
      </c>
      <c r="B283" s="109"/>
      <c r="C283" s="110">
        <f t="shared" ref="C283:H283" si="129">SUM(C284,C285,C286,C287)</f>
        <v>0</v>
      </c>
      <c r="D283" s="110">
        <f t="shared" si="129"/>
        <v>0</v>
      </c>
      <c r="E283" s="110">
        <f t="shared" si="129"/>
        <v>0</v>
      </c>
      <c r="F283" s="110">
        <f t="shared" si="129"/>
        <v>0</v>
      </c>
      <c r="G283" s="110">
        <f t="shared" si="129"/>
        <v>0</v>
      </c>
      <c r="H283" s="111">
        <f t="shared" si="129"/>
        <v>0</v>
      </c>
      <c r="I283" s="112">
        <f t="shared" si="122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22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22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22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:H287" si="130">SUM(C288,C292,C296)</f>
        <v>0</v>
      </c>
      <c r="D287" s="44">
        <f t="shared" si="130"/>
        <v>0</v>
      </c>
      <c r="E287" s="44">
        <f t="shared" si="130"/>
        <v>0</v>
      </c>
      <c r="F287" s="44">
        <f t="shared" si="130"/>
        <v>0</v>
      </c>
      <c r="G287" s="44">
        <f t="shared" si="130"/>
        <v>0</v>
      </c>
      <c r="H287" s="45">
        <f t="shared" si="130"/>
        <v>0</v>
      </c>
      <c r="I287" s="13">
        <f t="shared" si="122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:H288" si="131">SUM(C289:C291)</f>
        <v>0</v>
      </c>
      <c r="D288" s="44">
        <f t="shared" si="131"/>
        <v>0</v>
      </c>
      <c r="E288" s="44">
        <f t="shared" si="131"/>
        <v>0</v>
      </c>
      <c r="F288" s="44">
        <f t="shared" si="131"/>
        <v>0</v>
      </c>
      <c r="G288" s="44">
        <f t="shared" si="131"/>
        <v>0</v>
      </c>
      <c r="H288" s="45">
        <f t="shared" si="131"/>
        <v>0</v>
      </c>
      <c r="I288" s="13">
        <f t="shared" si="122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22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22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22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32">SUM(C293:C295)</f>
        <v>0</v>
      </c>
      <c r="D292" s="44">
        <f t="shared" si="132"/>
        <v>0</v>
      </c>
      <c r="E292" s="44">
        <f t="shared" si="132"/>
        <v>0</v>
      </c>
      <c r="F292" s="44">
        <f t="shared" si="132"/>
        <v>0</v>
      </c>
      <c r="G292" s="44">
        <f t="shared" si="132"/>
        <v>0</v>
      </c>
      <c r="H292" s="45">
        <f t="shared" si="132"/>
        <v>0</v>
      </c>
      <c r="I292" s="72">
        <f t="shared" si="122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22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22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22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33">SUM(C297:C299)</f>
        <v>0</v>
      </c>
      <c r="D296" s="44">
        <f t="shared" si="133"/>
        <v>0</v>
      </c>
      <c r="E296" s="44">
        <f t="shared" si="133"/>
        <v>0</v>
      </c>
      <c r="F296" s="44">
        <f t="shared" si="133"/>
        <v>0</v>
      </c>
      <c r="G296" s="44">
        <f t="shared" si="133"/>
        <v>0</v>
      </c>
      <c r="H296" s="45">
        <f t="shared" si="133"/>
        <v>0</v>
      </c>
      <c r="I296" s="72">
        <f t="shared" si="122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22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22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22"/>
        <v>0</v>
      </c>
    </row>
    <row r="300" spans="1:9" s="6" customFormat="1" hidden="1" x14ac:dyDescent="0.2">
      <c r="A300" s="108" t="s">
        <v>68</v>
      </c>
      <c r="B300" s="109"/>
      <c r="C300" s="110">
        <f t="shared" ref="C300:H300" si="134">SUM(C301,C304,C327)</f>
        <v>0</v>
      </c>
      <c r="D300" s="110">
        <f t="shared" si="134"/>
        <v>0</v>
      </c>
      <c r="E300" s="110">
        <f t="shared" si="134"/>
        <v>0</v>
      </c>
      <c r="F300" s="110">
        <f t="shared" si="134"/>
        <v>0</v>
      </c>
      <c r="G300" s="110">
        <f t="shared" si="134"/>
        <v>0</v>
      </c>
      <c r="H300" s="111">
        <f t="shared" si="134"/>
        <v>0</v>
      </c>
      <c r="I300" s="112">
        <f t="shared" si="122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35">SUM(C302)</f>
        <v>0</v>
      </c>
      <c r="D301" s="44">
        <f t="shared" si="135"/>
        <v>0</v>
      </c>
      <c r="E301" s="44">
        <f t="shared" si="135"/>
        <v>0</v>
      </c>
      <c r="F301" s="44">
        <f t="shared" si="135"/>
        <v>0</v>
      </c>
      <c r="G301" s="44">
        <f t="shared" si="135"/>
        <v>0</v>
      </c>
      <c r="H301" s="45">
        <f t="shared" si="135"/>
        <v>0</v>
      </c>
      <c r="I301" s="72">
        <f t="shared" si="122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22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22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:H304" si="136">SUM(C305,C312,C319)</f>
        <v>0</v>
      </c>
      <c r="D304" s="44">
        <f t="shared" si="136"/>
        <v>0</v>
      </c>
      <c r="E304" s="44">
        <f t="shared" si="136"/>
        <v>0</v>
      </c>
      <c r="F304" s="44">
        <f t="shared" si="136"/>
        <v>0</v>
      </c>
      <c r="G304" s="44">
        <f t="shared" si="136"/>
        <v>0</v>
      </c>
      <c r="H304" s="45">
        <f t="shared" si="136"/>
        <v>0</v>
      </c>
      <c r="I304" s="13">
        <f t="shared" si="122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:H305" si="137">SUM(C309,C310,C311)</f>
        <v>0</v>
      </c>
      <c r="D305" s="44">
        <f t="shared" si="137"/>
        <v>0</v>
      </c>
      <c r="E305" s="44">
        <f t="shared" si="137"/>
        <v>0</v>
      </c>
      <c r="F305" s="44">
        <f t="shared" si="137"/>
        <v>0</v>
      </c>
      <c r="G305" s="44">
        <f t="shared" si="137"/>
        <v>0</v>
      </c>
      <c r="H305" s="45">
        <f t="shared" si="137"/>
        <v>0</v>
      </c>
      <c r="I305" s="13">
        <f t="shared" si="122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22"/>
        <v>0</v>
      </c>
    </row>
    <row r="307" spans="1:9" hidden="1" x14ac:dyDescent="0.2">
      <c r="A307" s="64" t="s">
        <v>46</v>
      </c>
      <c r="B307" s="65"/>
      <c r="C307" s="44">
        <f t="shared" ref="C307:H307" si="138">C309+C310+C311-C308</f>
        <v>0</v>
      </c>
      <c r="D307" s="44">
        <f t="shared" si="138"/>
        <v>0</v>
      </c>
      <c r="E307" s="44">
        <f t="shared" si="138"/>
        <v>0</v>
      </c>
      <c r="F307" s="44">
        <f t="shared" si="138"/>
        <v>0</v>
      </c>
      <c r="G307" s="44">
        <f t="shared" si="138"/>
        <v>0</v>
      </c>
      <c r="H307" s="45">
        <f t="shared" si="138"/>
        <v>0</v>
      </c>
      <c r="I307" s="13">
        <f t="shared" si="122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22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22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22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22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39">SUM(C316,C317,C318)</f>
        <v>0</v>
      </c>
      <c r="D312" s="44">
        <f t="shared" si="139"/>
        <v>0</v>
      </c>
      <c r="E312" s="44">
        <f t="shared" si="139"/>
        <v>0</v>
      </c>
      <c r="F312" s="44">
        <f t="shared" si="139"/>
        <v>0</v>
      </c>
      <c r="G312" s="44">
        <f t="shared" si="139"/>
        <v>0</v>
      </c>
      <c r="H312" s="45">
        <f t="shared" si="139"/>
        <v>0</v>
      </c>
      <c r="I312" s="72">
        <f t="shared" si="122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22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40">C316+C317+C318-C315</f>
        <v>0</v>
      </c>
      <c r="D314" s="44">
        <f t="shared" si="140"/>
        <v>0</v>
      </c>
      <c r="E314" s="44">
        <f t="shared" si="140"/>
        <v>0</v>
      </c>
      <c r="F314" s="44">
        <f t="shared" si="140"/>
        <v>0</v>
      </c>
      <c r="G314" s="44">
        <f t="shared" si="140"/>
        <v>0</v>
      </c>
      <c r="H314" s="45">
        <f t="shared" si="140"/>
        <v>0</v>
      </c>
      <c r="I314" s="72">
        <f t="shared" si="122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22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22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22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22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41">SUM(C323,C324,C325)</f>
        <v>0</v>
      </c>
      <c r="D319" s="44">
        <f t="shared" si="141"/>
        <v>0</v>
      </c>
      <c r="E319" s="44">
        <f t="shared" si="141"/>
        <v>0</v>
      </c>
      <c r="F319" s="44">
        <f t="shared" si="141"/>
        <v>0</v>
      </c>
      <c r="G319" s="44">
        <f t="shared" si="141"/>
        <v>0</v>
      </c>
      <c r="H319" s="45">
        <f t="shared" si="141"/>
        <v>0</v>
      </c>
      <c r="I319" s="72">
        <f t="shared" si="122"/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22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142">C323+C324+C325-C322</f>
        <v>0</v>
      </c>
      <c r="D321" s="44">
        <f t="shared" si="142"/>
        <v>0</v>
      </c>
      <c r="E321" s="44">
        <f t="shared" si="142"/>
        <v>0</v>
      </c>
      <c r="F321" s="44">
        <f t="shared" si="142"/>
        <v>0</v>
      </c>
      <c r="G321" s="44">
        <f t="shared" si="142"/>
        <v>0</v>
      </c>
      <c r="H321" s="45">
        <f t="shared" si="142"/>
        <v>0</v>
      </c>
      <c r="I321" s="72">
        <f t="shared" si="122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122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122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ref="I324:I387" si="143">SUM(E324:H324)</f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143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143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143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143"/>
        <v>0</v>
      </c>
    </row>
    <row r="329" spans="1:9" s="3" customFormat="1" hidden="1" x14ac:dyDescent="0.2">
      <c r="A329" s="46" t="s">
        <v>65</v>
      </c>
      <c r="B329" s="68"/>
      <c r="C329" s="44">
        <f t="shared" ref="C329:H329" si="144">C282-C300</f>
        <v>0</v>
      </c>
      <c r="D329" s="44">
        <f t="shared" si="144"/>
        <v>0</v>
      </c>
      <c r="E329" s="44">
        <f t="shared" si="144"/>
        <v>0</v>
      </c>
      <c r="F329" s="44">
        <f t="shared" si="144"/>
        <v>0</v>
      </c>
      <c r="G329" s="44">
        <f t="shared" si="144"/>
        <v>0</v>
      </c>
      <c r="H329" s="45">
        <f t="shared" si="144"/>
        <v>0</v>
      </c>
      <c r="I329" s="72">
        <f t="shared" si="143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143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145">C332</f>
        <v>0</v>
      </c>
      <c r="D331" s="106">
        <f t="shared" si="145"/>
        <v>0</v>
      </c>
      <c r="E331" s="106">
        <f t="shared" si="145"/>
        <v>0</v>
      </c>
      <c r="F331" s="106">
        <f t="shared" si="145"/>
        <v>0</v>
      </c>
      <c r="G331" s="106">
        <f t="shared" si="145"/>
        <v>0</v>
      </c>
      <c r="H331" s="107">
        <f t="shared" si="145"/>
        <v>0</v>
      </c>
      <c r="I331" s="71">
        <f t="shared" si="143"/>
        <v>0</v>
      </c>
    </row>
    <row r="332" spans="1:9" s="6" customFormat="1" hidden="1" x14ac:dyDescent="0.2">
      <c r="A332" s="108" t="s">
        <v>71</v>
      </c>
      <c r="B332" s="109"/>
      <c r="C332" s="110">
        <f t="shared" ref="C332:H332" si="146">SUM(C333,C334,C335,C336)</f>
        <v>0</v>
      </c>
      <c r="D332" s="110">
        <f t="shared" si="146"/>
        <v>0</v>
      </c>
      <c r="E332" s="110">
        <f t="shared" si="146"/>
        <v>0</v>
      </c>
      <c r="F332" s="110">
        <f t="shared" si="146"/>
        <v>0</v>
      </c>
      <c r="G332" s="110">
        <f t="shared" si="146"/>
        <v>0</v>
      </c>
      <c r="H332" s="111">
        <f t="shared" si="146"/>
        <v>0</v>
      </c>
      <c r="I332" s="112">
        <f t="shared" si="143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143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143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143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147">SUM(C337,C341,C345)</f>
        <v>0</v>
      </c>
      <c r="D336" s="44">
        <f t="shared" si="147"/>
        <v>0</v>
      </c>
      <c r="E336" s="44">
        <f t="shared" si="147"/>
        <v>0</v>
      </c>
      <c r="F336" s="44">
        <f t="shared" si="147"/>
        <v>0</v>
      </c>
      <c r="G336" s="44">
        <f t="shared" si="147"/>
        <v>0</v>
      </c>
      <c r="H336" s="45">
        <f t="shared" si="147"/>
        <v>0</v>
      </c>
      <c r="I336" s="72">
        <f t="shared" si="143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148">SUM(C338:C340)</f>
        <v>0</v>
      </c>
      <c r="D337" s="44">
        <f t="shared" si="148"/>
        <v>0</v>
      </c>
      <c r="E337" s="44">
        <f t="shared" si="148"/>
        <v>0</v>
      </c>
      <c r="F337" s="44">
        <f t="shared" si="148"/>
        <v>0</v>
      </c>
      <c r="G337" s="44">
        <f t="shared" si="148"/>
        <v>0</v>
      </c>
      <c r="H337" s="45">
        <f t="shared" si="148"/>
        <v>0</v>
      </c>
      <c r="I337" s="72">
        <f t="shared" si="143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143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143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143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149">SUM(C342:C344)</f>
        <v>0</v>
      </c>
      <c r="D341" s="44">
        <f t="shared" si="149"/>
        <v>0</v>
      </c>
      <c r="E341" s="44">
        <f t="shared" si="149"/>
        <v>0</v>
      </c>
      <c r="F341" s="44">
        <f t="shared" si="149"/>
        <v>0</v>
      </c>
      <c r="G341" s="44">
        <f t="shared" si="149"/>
        <v>0</v>
      </c>
      <c r="H341" s="45">
        <f t="shared" si="149"/>
        <v>0</v>
      </c>
      <c r="I341" s="72">
        <f t="shared" si="143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143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143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143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150">SUM(C346:C348)</f>
        <v>0</v>
      </c>
      <c r="D345" s="44">
        <f t="shared" si="150"/>
        <v>0</v>
      </c>
      <c r="E345" s="44">
        <f t="shared" si="150"/>
        <v>0</v>
      </c>
      <c r="F345" s="44">
        <f t="shared" si="150"/>
        <v>0</v>
      </c>
      <c r="G345" s="44">
        <f t="shared" si="150"/>
        <v>0</v>
      </c>
      <c r="H345" s="45">
        <f t="shared" si="150"/>
        <v>0</v>
      </c>
      <c r="I345" s="72">
        <f t="shared" si="143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143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143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143"/>
        <v>0</v>
      </c>
    </row>
    <row r="349" spans="1:9" s="6" customFormat="1" hidden="1" x14ac:dyDescent="0.2">
      <c r="A349" s="108" t="s">
        <v>68</v>
      </c>
      <c r="B349" s="109"/>
      <c r="C349" s="110">
        <f t="shared" ref="C349:H349" si="151">SUM(C350,C353,C376)</f>
        <v>0</v>
      </c>
      <c r="D349" s="110">
        <f t="shared" si="151"/>
        <v>0</v>
      </c>
      <c r="E349" s="110">
        <f t="shared" si="151"/>
        <v>0</v>
      </c>
      <c r="F349" s="110">
        <f t="shared" si="151"/>
        <v>0</v>
      </c>
      <c r="G349" s="110">
        <f t="shared" si="151"/>
        <v>0</v>
      </c>
      <c r="H349" s="111">
        <f t="shared" si="151"/>
        <v>0</v>
      </c>
      <c r="I349" s="112">
        <f t="shared" si="143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152">SUM(C351)</f>
        <v>0</v>
      </c>
      <c r="D350" s="44">
        <f t="shared" si="152"/>
        <v>0</v>
      </c>
      <c r="E350" s="44">
        <f t="shared" si="152"/>
        <v>0</v>
      </c>
      <c r="F350" s="44">
        <f t="shared" si="152"/>
        <v>0</v>
      </c>
      <c r="G350" s="44">
        <f t="shared" si="152"/>
        <v>0</v>
      </c>
      <c r="H350" s="45">
        <f t="shared" si="152"/>
        <v>0</v>
      </c>
      <c r="I350" s="13">
        <f t="shared" si="143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143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143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:H353" si="153">SUM(C354,C361,C368)</f>
        <v>0</v>
      </c>
      <c r="D353" s="44">
        <f t="shared" si="153"/>
        <v>0</v>
      </c>
      <c r="E353" s="44">
        <f t="shared" si="153"/>
        <v>0</v>
      </c>
      <c r="F353" s="44">
        <f t="shared" si="153"/>
        <v>0</v>
      </c>
      <c r="G353" s="44">
        <f t="shared" si="153"/>
        <v>0</v>
      </c>
      <c r="H353" s="45">
        <f t="shared" si="153"/>
        <v>0</v>
      </c>
      <c r="I353" s="13">
        <f t="shared" si="143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:H354" si="154">SUM(C358,C359,C360)</f>
        <v>0</v>
      </c>
      <c r="D354" s="44">
        <f t="shared" si="154"/>
        <v>0</v>
      </c>
      <c r="E354" s="44">
        <f t="shared" si="154"/>
        <v>0</v>
      </c>
      <c r="F354" s="44">
        <f t="shared" si="154"/>
        <v>0</v>
      </c>
      <c r="G354" s="44">
        <f t="shared" si="154"/>
        <v>0</v>
      </c>
      <c r="H354" s="45">
        <f t="shared" si="154"/>
        <v>0</v>
      </c>
      <c r="I354" s="13">
        <f t="shared" si="143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43"/>
        <v>0</v>
      </c>
    </row>
    <row r="356" spans="1:11" hidden="1" x14ac:dyDescent="0.2">
      <c r="A356" s="64" t="s">
        <v>46</v>
      </c>
      <c r="B356" s="65"/>
      <c r="C356" s="44">
        <f t="shared" ref="C356:H356" si="155">C358+C359+C360-C357</f>
        <v>0</v>
      </c>
      <c r="D356" s="44">
        <f t="shared" si="155"/>
        <v>0</v>
      </c>
      <c r="E356" s="44">
        <f t="shared" si="155"/>
        <v>0</v>
      </c>
      <c r="F356" s="44">
        <f t="shared" si="155"/>
        <v>0</v>
      </c>
      <c r="G356" s="44">
        <f t="shared" si="155"/>
        <v>0</v>
      </c>
      <c r="H356" s="45">
        <f t="shared" si="155"/>
        <v>0</v>
      </c>
      <c r="I356" s="13">
        <f t="shared" si="143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143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143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143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143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156">SUM(C365,C366,C367)</f>
        <v>0</v>
      </c>
      <c r="D361" s="44">
        <f t="shared" si="156"/>
        <v>0</v>
      </c>
      <c r="E361" s="44">
        <f t="shared" si="156"/>
        <v>0</v>
      </c>
      <c r="F361" s="44">
        <f t="shared" si="156"/>
        <v>0</v>
      </c>
      <c r="G361" s="44">
        <f t="shared" si="156"/>
        <v>0</v>
      </c>
      <c r="H361" s="45">
        <f t="shared" si="156"/>
        <v>0</v>
      </c>
      <c r="I361" s="72">
        <f t="shared" si="143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43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157">C365+C366+C367-C364</f>
        <v>0</v>
      </c>
      <c r="D363" s="44">
        <f t="shared" si="157"/>
        <v>0</v>
      </c>
      <c r="E363" s="44">
        <f t="shared" si="157"/>
        <v>0</v>
      </c>
      <c r="F363" s="44">
        <f t="shared" si="157"/>
        <v>0</v>
      </c>
      <c r="G363" s="44">
        <f t="shared" si="157"/>
        <v>0</v>
      </c>
      <c r="H363" s="45">
        <f t="shared" si="157"/>
        <v>0</v>
      </c>
      <c r="I363" s="72">
        <f t="shared" si="143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143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143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143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143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158">SUM(C372,C373,C374)</f>
        <v>0</v>
      </c>
      <c r="D368" s="44">
        <f t="shared" si="158"/>
        <v>0</v>
      </c>
      <c r="E368" s="44">
        <f t="shared" si="158"/>
        <v>0</v>
      </c>
      <c r="F368" s="44">
        <f t="shared" si="158"/>
        <v>0</v>
      </c>
      <c r="G368" s="44">
        <f t="shared" si="158"/>
        <v>0</v>
      </c>
      <c r="H368" s="45">
        <f t="shared" si="158"/>
        <v>0</v>
      </c>
      <c r="I368" s="72">
        <f t="shared" si="143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43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159">C372+C373+C374-C371</f>
        <v>0</v>
      </c>
      <c r="D370" s="44">
        <f t="shared" si="159"/>
        <v>0</v>
      </c>
      <c r="E370" s="44">
        <f t="shared" si="159"/>
        <v>0</v>
      </c>
      <c r="F370" s="44">
        <f t="shared" si="159"/>
        <v>0</v>
      </c>
      <c r="G370" s="44">
        <f t="shared" si="159"/>
        <v>0</v>
      </c>
      <c r="H370" s="45">
        <f t="shared" si="159"/>
        <v>0</v>
      </c>
      <c r="I370" s="72">
        <f t="shared" si="143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143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143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143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143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143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143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143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160">C331-C349</f>
        <v>0</v>
      </c>
      <c r="D378" s="44">
        <f t="shared" si="160"/>
        <v>0</v>
      </c>
      <c r="E378" s="44">
        <f t="shared" si="160"/>
        <v>0</v>
      </c>
      <c r="F378" s="44">
        <f t="shared" si="160"/>
        <v>0</v>
      </c>
      <c r="G378" s="44">
        <f t="shared" si="160"/>
        <v>0</v>
      </c>
      <c r="H378" s="45">
        <f t="shared" si="160"/>
        <v>0</v>
      </c>
      <c r="I378" s="72">
        <f t="shared" si="143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143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143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161">SUM(C411)</f>
        <v>1383</v>
      </c>
      <c r="D381" s="58">
        <f t="shared" ref="D381:H381" si="162">SUM(D411)</f>
        <v>0</v>
      </c>
      <c r="E381" s="58">
        <f t="shared" si="162"/>
        <v>1383</v>
      </c>
      <c r="F381" s="58">
        <f t="shared" si="162"/>
        <v>5945</v>
      </c>
      <c r="G381" s="58">
        <f t="shared" si="162"/>
        <v>1617.4</v>
      </c>
      <c r="H381" s="59">
        <f t="shared" si="162"/>
        <v>0</v>
      </c>
      <c r="I381" s="71">
        <f t="shared" si="143"/>
        <v>8945.4</v>
      </c>
    </row>
    <row r="382" spans="1:9" x14ac:dyDescent="0.2">
      <c r="A382" s="100" t="s">
        <v>68</v>
      </c>
      <c r="B382" s="101"/>
      <c r="C382" s="102">
        <f t="shared" ref="C382:H382" si="163">SUM(C383,C386,C409)</f>
        <v>1383</v>
      </c>
      <c r="D382" s="102">
        <f t="shared" si="163"/>
        <v>0</v>
      </c>
      <c r="E382" s="102">
        <f t="shared" si="163"/>
        <v>1383</v>
      </c>
      <c r="F382" s="102">
        <f t="shared" si="163"/>
        <v>5945</v>
      </c>
      <c r="G382" s="102">
        <f t="shared" si="163"/>
        <v>1617.4</v>
      </c>
      <c r="H382" s="103">
        <f t="shared" si="163"/>
        <v>0</v>
      </c>
      <c r="I382" s="13">
        <f t="shared" si="143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164">SUM(C384)</f>
        <v>0</v>
      </c>
      <c r="D383" s="44">
        <f t="shared" si="164"/>
        <v>0</v>
      </c>
      <c r="E383" s="44">
        <f t="shared" si="164"/>
        <v>0</v>
      </c>
      <c r="F383" s="44">
        <f t="shared" si="164"/>
        <v>0</v>
      </c>
      <c r="G383" s="44">
        <f t="shared" si="164"/>
        <v>0</v>
      </c>
      <c r="H383" s="45">
        <f t="shared" si="164"/>
        <v>0</v>
      </c>
      <c r="I383" s="13">
        <f t="shared" si="143"/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43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43"/>
        <v>0</v>
      </c>
    </row>
    <row r="386" spans="1:9" ht="25.5" x14ac:dyDescent="0.2">
      <c r="A386" s="60" t="s">
        <v>114</v>
      </c>
      <c r="B386" s="62">
        <v>58</v>
      </c>
      <c r="C386" s="44">
        <f t="shared" ref="C386:H386" si="165">SUM(C387,C394,C401)</f>
        <v>1383</v>
      </c>
      <c r="D386" s="44">
        <f t="shared" si="165"/>
        <v>0</v>
      </c>
      <c r="E386" s="44">
        <f t="shared" si="165"/>
        <v>1383</v>
      </c>
      <c r="F386" s="44">
        <f t="shared" si="165"/>
        <v>5945</v>
      </c>
      <c r="G386" s="44">
        <f t="shared" si="165"/>
        <v>1617.4</v>
      </c>
      <c r="H386" s="45">
        <f t="shared" si="165"/>
        <v>0</v>
      </c>
      <c r="I386" s="13">
        <f t="shared" si="143"/>
        <v>8945.4</v>
      </c>
    </row>
    <row r="387" spans="1:9" x14ac:dyDescent="0.2">
      <c r="A387" s="60" t="s">
        <v>43</v>
      </c>
      <c r="B387" s="63" t="s">
        <v>78</v>
      </c>
      <c r="C387" s="44">
        <f t="shared" ref="C387:H387" si="166">SUM(C391,C392,C393)</f>
        <v>1383</v>
      </c>
      <c r="D387" s="44">
        <f t="shared" si="166"/>
        <v>0</v>
      </c>
      <c r="E387" s="44">
        <f t="shared" si="166"/>
        <v>1383</v>
      </c>
      <c r="F387" s="44">
        <f t="shared" si="166"/>
        <v>5945</v>
      </c>
      <c r="G387" s="44">
        <f t="shared" si="166"/>
        <v>1617.4</v>
      </c>
      <c r="H387" s="45">
        <f t="shared" si="166"/>
        <v>0</v>
      </c>
      <c r="I387" s="13">
        <f t="shared" si="143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67">SUM(E388:H388)</f>
        <v>0</v>
      </c>
    </row>
    <row r="389" spans="1:9" s="3" customFormat="1" x14ac:dyDescent="0.2">
      <c r="A389" s="64" t="s">
        <v>46</v>
      </c>
      <c r="B389" s="65"/>
      <c r="C389" s="44">
        <f t="shared" ref="C389:H389" si="168">C391+C392+C393-C390</f>
        <v>176.09999999999991</v>
      </c>
      <c r="D389" s="44">
        <f t="shared" si="168"/>
        <v>0</v>
      </c>
      <c r="E389" s="44">
        <f t="shared" si="168"/>
        <v>176.09999999999991</v>
      </c>
      <c r="F389" s="44">
        <f t="shared" si="168"/>
        <v>3044.2999999999997</v>
      </c>
      <c r="G389" s="44">
        <f t="shared" si="168"/>
        <v>1617.4</v>
      </c>
      <c r="H389" s="45">
        <f t="shared" si="168"/>
        <v>0</v>
      </c>
      <c r="I389" s="72">
        <f t="shared" si="167"/>
        <v>4837.7999999999993</v>
      </c>
    </row>
    <row r="390" spans="1:9" x14ac:dyDescent="0.2">
      <c r="A390" s="64" t="s">
        <v>47</v>
      </c>
      <c r="B390" s="65"/>
      <c r="C390" s="44">
        <f t="shared" ref="C390:H393" si="169">C437</f>
        <v>1206.9000000000001</v>
      </c>
      <c r="D390" s="44">
        <f t="shared" si="169"/>
        <v>0</v>
      </c>
      <c r="E390" s="44">
        <f t="shared" si="169"/>
        <v>1206.9000000000001</v>
      </c>
      <c r="F390" s="44">
        <f t="shared" si="169"/>
        <v>2900.7000000000003</v>
      </c>
      <c r="G390" s="44">
        <f t="shared" si="169"/>
        <v>0</v>
      </c>
      <c r="H390" s="45">
        <f t="shared" si="169"/>
        <v>0</v>
      </c>
      <c r="I390" s="13">
        <f t="shared" si="167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si="169"/>
        <v>276.60000000000002</v>
      </c>
      <c r="D391" s="39">
        <f t="shared" si="169"/>
        <v>0</v>
      </c>
      <c r="E391" s="39">
        <f>C391+D391</f>
        <v>276.60000000000002</v>
      </c>
      <c r="F391" s="39">
        <f t="shared" si="169"/>
        <v>1189</v>
      </c>
      <c r="G391" s="39">
        <f t="shared" si="169"/>
        <v>323.5</v>
      </c>
      <c r="H391" s="40">
        <f t="shared" si="169"/>
        <v>0</v>
      </c>
      <c r="I391" s="13">
        <f t="shared" si="167"/>
        <v>1789.1</v>
      </c>
    </row>
    <row r="392" spans="1:9" x14ac:dyDescent="0.2">
      <c r="A392" s="37" t="s">
        <v>50</v>
      </c>
      <c r="B392" s="139" t="s">
        <v>51</v>
      </c>
      <c r="C392" s="39">
        <f t="shared" si="169"/>
        <v>1106.4000000000001</v>
      </c>
      <c r="D392" s="39">
        <f t="shared" si="169"/>
        <v>0</v>
      </c>
      <c r="E392" s="39">
        <f>C392+D392</f>
        <v>1106.4000000000001</v>
      </c>
      <c r="F392" s="39">
        <f t="shared" si="169"/>
        <v>4756</v>
      </c>
      <c r="G392" s="39">
        <f t="shared" si="169"/>
        <v>1293.9000000000001</v>
      </c>
      <c r="H392" s="40">
        <f t="shared" si="169"/>
        <v>0</v>
      </c>
      <c r="I392" s="13">
        <f t="shared" si="167"/>
        <v>7156.2999999999993</v>
      </c>
    </row>
    <row r="393" spans="1:9" hidden="1" x14ac:dyDescent="0.2">
      <c r="A393" s="37" t="s">
        <v>52</v>
      </c>
      <c r="B393" s="140" t="s">
        <v>79</v>
      </c>
      <c r="C393" s="39">
        <f t="shared" si="169"/>
        <v>0</v>
      </c>
      <c r="D393" s="39">
        <f t="shared" si="169"/>
        <v>0</v>
      </c>
      <c r="E393" s="39">
        <f>C393+D393</f>
        <v>0</v>
      </c>
      <c r="F393" s="39">
        <f t="shared" si="169"/>
        <v>0</v>
      </c>
      <c r="G393" s="39">
        <f t="shared" si="169"/>
        <v>0</v>
      </c>
      <c r="H393" s="40">
        <f t="shared" si="169"/>
        <v>0</v>
      </c>
      <c r="I393" s="13">
        <f t="shared" si="167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170">SUM(C398,C399,C400)</f>
        <v>0</v>
      </c>
      <c r="D394" s="44">
        <f t="shared" si="170"/>
        <v>0</v>
      </c>
      <c r="E394" s="44">
        <f t="shared" si="170"/>
        <v>0</v>
      </c>
      <c r="F394" s="44">
        <f t="shared" si="170"/>
        <v>0</v>
      </c>
      <c r="G394" s="44">
        <f t="shared" si="170"/>
        <v>0</v>
      </c>
      <c r="H394" s="45">
        <f t="shared" si="170"/>
        <v>0</v>
      </c>
      <c r="I394" s="72">
        <f t="shared" si="167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67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171">C398+C399+C400-C397</f>
        <v>0</v>
      </c>
      <c r="D396" s="44">
        <f t="shared" si="171"/>
        <v>0</v>
      </c>
      <c r="E396" s="44">
        <f t="shared" si="171"/>
        <v>0</v>
      </c>
      <c r="F396" s="44">
        <f t="shared" si="171"/>
        <v>0</v>
      </c>
      <c r="G396" s="44">
        <f t="shared" si="171"/>
        <v>0</v>
      </c>
      <c r="H396" s="45">
        <f t="shared" si="171"/>
        <v>0</v>
      </c>
      <c r="I396" s="72">
        <f t="shared" si="167"/>
        <v>0</v>
      </c>
    </row>
    <row r="397" spans="1:9" s="3" customFormat="1" hidden="1" x14ac:dyDescent="0.2">
      <c r="A397" s="64" t="s">
        <v>47</v>
      </c>
      <c r="B397" s="65"/>
      <c r="C397" s="44">
        <f t="shared" ref="C397:H400" si="172">C444</f>
        <v>0</v>
      </c>
      <c r="D397" s="44">
        <f t="shared" si="172"/>
        <v>0</v>
      </c>
      <c r="E397" s="44">
        <f t="shared" si="172"/>
        <v>0</v>
      </c>
      <c r="F397" s="44">
        <f t="shared" si="172"/>
        <v>0</v>
      </c>
      <c r="G397" s="44">
        <f t="shared" si="172"/>
        <v>0</v>
      </c>
      <c r="H397" s="45">
        <f t="shared" si="172"/>
        <v>0</v>
      </c>
      <c r="I397" s="72">
        <f t="shared" si="167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si="172"/>
        <v>0</v>
      </c>
      <c r="D398" s="54">
        <f t="shared" si="172"/>
        <v>0</v>
      </c>
      <c r="E398" s="54">
        <f>C398+D398</f>
        <v>0</v>
      </c>
      <c r="F398" s="54">
        <f t="shared" si="172"/>
        <v>0</v>
      </c>
      <c r="G398" s="54">
        <f t="shared" si="172"/>
        <v>0</v>
      </c>
      <c r="H398" s="55">
        <f t="shared" si="172"/>
        <v>0</v>
      </c>
      <c r="I398" s="72">
        <f t="shared" si="167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172"/>
        <v>0</v>
      </c>
      <c r="D399" s="54">
        <f t="shared" si="172"/>
        <v>0</v>
      </c>
      <c r="E399" s="54">
        <f>C399+D399</f>
        <v>0</v>
      </c>
      <c r="F399" s="54">
        <f t="shared" si="172"/>
        <v>0</v>
      </c>
      <c r="G399" s="54">
        <f t="shared" si="172"/>
        <v>0</v>
      </c>
      <c r="H399" s="55">
        <f t="shared" si="172"/>
        <v>0</v>
      </c>
      <c r="I399" s="72">
        <f t="shared" si="167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172"/>
        <v>0</v>
      </c>
      <c r="D400" s="54">
        <f t="shared" si="172"/>
        <v>0</v>
      </c>
      <c r="E400" s="54">
        <f>C400+D400</f>
        <v>0</v>
      </c>
      <c r="F400" s="54">
        <f t="shared" si="172"/>
        <v>0</v>
      </c>
      <c r="G400" s="54">
        <f t="shared" si="172"/>
        <v>0</v>
      </c>
      <c r="H400" s="55">
        <f t="shared" si="172"/>
        <v>0</v>
      </c>
      <c r="I400" s="72">
        <f t="shared" si="167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173">SUM(C405,C406,C407)</f>
        <v>0</v>
      </c>
      <c r="D401" s="44">
        <f t="shared" si="173"/>
        <v>0</v>
      </c>
      <c r="E401" s="44">
        <f t="shared" si="173"/>
        <v>0</v>
      </c>
      <c r="F401" s="44">
        <f t="shared" si="173"/>
        <v>0</v>
      </c>
      <c r="G401" s="44">
        <f t="shared" si="173"/>
        <v>0</v>
      </c>
      <c r="H401" s="45">
        <f t="shared" si="173"/>
        <v>0</v>
      </c>
      <c r="I401" s="72">
        <f t="shared" si="167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67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174">C405+C406+C407-C404</f>
        <v>0</v>
      </c>
      <c r="D403" s="44">
        <f t="shared" si="174"/>
        <v>0</v>
      </c>
      <c r="E403" s="44">
        <f t="shared" si="174"/>
        <v>0</v>
      </c>
      <c r="F403" s="44">
        <f t="shared" si="174"/>
        <v>0</v>
      </c>
      <c r="G403" s="44">
        <f t="shared" si="174"/>
        <v>0</v>
      </c>
      <c r="H403" s="45">
        <f t="shared" si="174"/>
        <v>0</v>
      </c>
      <c r="I403" s="72">
        <f t="shared" si="167"/>
        <v>0</v>
      </c>
    </row>
    <row r="404" spans="1:11" s="3" customFormat="1" hidden="1" x14ac:dyDescent="0.2">
      <c r="A404" s="64" t="s">
        <v>47</v>
      </c>
      <c r="B404" s="65"/>
      <c r="C404" s="44">
        <f t="shared" ref="C404:H407" si="175">C451</f>
        <v>0</v>
      </c>
      <c r="D404" s="44">
        <f t="shared" si="175"/>
        <v>0</v>
      </c>
      <c r="E404" s="44">
        <f t="shared" si="175"/>
        <v>0</v>
      </c>
      <c r="F404" s="44">
        <f t="shared" si="175"/>
        <v>0</v>
      </c>
      <c r="G404" s="44">
        <f t="shared" si="175"/>
        <v>0</v>
      </c>
      <c r="H404" s="45">
        <f t="shared" si="175"/>
        <v>0</v>
      </c>
      <c r="I404" s="72">
        <f t="shared" si="167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si="175"/>
        <v>0</v>
      </c>
      <c r="D405" s="54">
        <f t="shared" si="175"/>
        <v>0</v>
      </c>
      <c r="E405" s="54">
        <f>C405+D405</f>
        <v>0</v>
      </c>
      <c r="F405" s="54">
        <f t="shared" si="175"/>
        <v>0</v>
      </c>
      <c r="G405" s="54">
        <f t="shared" si="175"/>
        <v>0</v>
      </c>
      <c r="H405" s="55">
        <f t="shared" si="175"/>
        <v>0</v>
      </c>
      <c r="I405" s="72">
        <f t="shared" si="167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175"/>
        <v>0</v>
      </c>
      <c r="D406" s="54">
        <f t="shared" si="175"/>
        <v>0</v>
      </c>
      <c r="E406" s="54">
        <f>C406+D406</f>
        <v>0</v>
      </c>
      <c r="F406" s="54">
        <f t="shared" si="175"/>
        <v>0</v>
      </c>
      <c r="G406" s="54">
        <f t="shared" si="175"/>
        <v>0</v>
      </c>
      <c r="H406" s="55">
        <f t="shared" si="175"/>
        <v>0</v>
      </c>
      <c r="I406" s="72">
        <f t="shared" si="167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175"/>
        <v>0</v>
      </c>
      <c r="D407" s="54">
        <f t="shared" si="175"/>
        <v>0</v>
      </c>
      <c r="E407" s="54">
        <f>C407+D407</f>
        <v>0</v>
      </c>
      <c r="F407" s="54">
        <f t="shared" si="175"/>
        <v>0</v>
      </c>
      <c r="G407" s="54">
        <f t="shared" si="175"/>
        <v>0</v>
      </c>
      <c r="H407" s="55">
        <f t="shared" si="175"/>
        <v>0</v>
      </c>
      <c r="I407" s="72">
        <f t="shared" si="167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67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67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67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176">C412</f>
        <v>1383</v>
      </c>
      <c r="D411" s="106">
        <f t="shared" si="176"/>
        <v>0</v>
      </c>
      <c r="E411" s="106">
        <f t="shared" si="176"/>
        <v>1383</v>
      </c>
      <c r="F411" s="106">
        <f t="shared" si="176"/>
        <v>5945</v>
      </c>
      <c r="G411" s="106">
        <f t="shared" si="176"/>
        <v>1617.4</v>
      </c>
      <c r="H411" s="107">
        <f t="shared" si="176"/>
        <v>0</v>
      </c>
      <c r="I411" s="71">
        <f t="shared" si="167"/>
        <v>8945.4</v>
      </c>
    </row>
    <row r="412" spans="1:11" s="6" customFormat="1" x14ac:dyDescent="0.2">
      <c r="A412" s="108" t="s">
        <v>71</v>
      </c>
      <c r="B412" s="109"/>
      <c r="C412" s="110">
        <f t="shared" ref="C412:H412" si="177">SUM(C413,C414,C415,C416)</f>
        <v>1383</v>
      </c>
      <c r="D412" s="110">
        <f t="shared" si="177"/>
        <v>0</v>
      </c>
      <c r="E412" s="110">
        <f t="shared" si="177"/>
        <v>1383</v>
      </c>
      <c r="F412" s="110">
        <f t="shared" si="177"/>
        <v>5945</v>
      </c>
      <c r="G412" s="110">
        <f t="shared" si="177"/>
        <v>1617.4</v>
      </c>
      <c r="H412" s="111">
        <f t="shared" si="177"/>
        <v>0</v>
      </c>
      <c r="I412" s="112">
        <f t="shared" si="167"/>
        <v>8945.4</v>
      </c>
    </row>
    <row r="413" spans="1:11" x14ac:dyDescent="0.2">
      <c r="A413" s="37" t="s">
        <v>12</v>
      </c>
      <c r="B413" s="38"/>
      <c r="C413" s="39">
        <v>252</v>
      </c>
      <c r="D413" s="39">
        <v>-252</v>
      </c>
      <c r="E413" s="39">
        <f>SUM(C413,D413)</f>
        <v>0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167"/>
        <v>151.30000000000001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167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167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:H416" si="178">SUM(C417,C421,C425)</f>
        <v>882.1</v>
      </c>
      <c r="D416" s="44">
        <f t="shared" si="178"/>
        <v>252</v>
      </c>
      <c r="E416" s="44">
        <f t="shared" si="178"/>
        <v>1134.0999999999999</v>
      </c>
      <c r="F416" s="44">
        <f t="shared" si="178"/>
        <v>4756</v>
      </c>
      <c r="G416" s="44">
        <f t="shared" si="178"/>
        <v>1293.9000000000001</v>
      </c>
      <c r="H416" s="45">
        <f t="shared" si="178"/>
        <v>0</v>
      </c>
      <c r="I416" s="13">
        <f t="shared" si="167"/>
        <v>7184</v>
      </c>
    </row>
    <row r="417" spans="1:11" x14ac:dyDescent="0.2">
      <c r="A417" s="46" t="s">
        <v>17</v>
      </c>
      <c r="B417" s="47" t="s">
        <v>16</v>
      </c>
      <c r="C417" s="44">
        <f t="shared" ref="C417:H417" si="179">SUM(C418:C420)</f>
        <v>882.1</v>
      </c>
      <c r="D417" s="44">
        <f t="shared" si="179"/>
        <v>252</v>
      </c>
      <c r="E417" s="44">
        <f t="shared" si="179"/>
        <v>1134.0999999999999</v>
      </c>
      <c r="F417" s="44">
        <f t="shared" si="179"/>
        <v>4756</v>
      </c>
      <c r="G417" s="44">
        <f t="shared" si="179"/>
        <v>1293.9000000000001</v>
      </c>
      <c r="H417" s="45">
        <f t="shared" si="179"/>
        <v>0</v>
      </c>
      <c r="I417" s="13">
        <f t="shared" si="167"/>
        <v>7184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167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167"/>
        <v>0</v>
      </c>
    </row>
    <row r="420" spans="1:11" s="3" customFormat="1" x14ac:dyDescent="0.2">
      <c r="A420" s="48" t="s">
        <v>22</v>
      </c>
      <c r="B420" s="50" t="s">
        <v>23</v>
      </c>
      <c r="C420" s="54"/>
      <c r="D420" s="54">
        <v>252</v>
      </c>
      <c r="E420" s="54">
        <f>SUM(C420,D420)</f>
        <v>252</v>
      </c>
      <c r="F420" s="39"/>
      <c r="G420" s="54"/>
      <c r="H420" s="55"/>
      <c r="I420" s="72">
        <f t="shared" si="167"/>
        <v>252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180">SUM(C422:C424)</f>
        <v>0</v>
      </c>
      <c r="D421" s="44">
        <f t="shared" si="180"/>
        <v>0</v>
      </c>
      <c r="E421" s="44">
        <f t="shared" si="180"/>
        <v>0</v>
      </c>
      <c r="F421" s="44">
        <f t="shared" si="180"/>
        <v>0</v>
      </c>
      <c r="G421" s="44">
        <f t="shared" si="180"/>
        <v>0</v>
      </c>
      <c r="H421" s="45">
        <f t="shared" si="180"/>
        <v>0</v>
      </c>
      <c r="I421" s="72">
        <f t="shared" si="167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167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167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167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181">SUM(C426:C428)</f>
        <v>0</v>
      </c>
      <c r="D425" s="44">
        <f t="shared" si="181"/>
        <v>0</v>
      </c>
      <c r="E425" s="44">
        <f t="shared" si="181"/>
        <v>0</v>
      </c>
      <c r="F425" s="44">
        <f t="shared" si="181"/>
        <v>0</v>
      </c>
      <c r="G425" s="44">
        <f t="shared" si="181"/>
        <v>0</v>
      </c>
      <c r="H425" s="45">
        <f t="shared" si="181"/>
        <v>0</v>
      </c>
      <c r="I425" s="72">
        <f t="shared" si="167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167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167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167"/>
        <v>0</v>
      </c>
    </row>
    <row r="429" spans="1:11" s="6" customFormat="1" x14ac:dyDescent="0.2">
      <c r="A429" s="108" t="s">
        <v>68</v>
      </c>
      <c r="B429" s="109"/>
      <c r="C429" s="110">
        <f t="shared" ref="C429:H429" si="182">SUM(C430,C433,C456)</f>
        <v>1383</v>
      </c>
      <c r="D429" s="110">
        <f t="shared" si="182"/>
        <v>0</v>
      </c>
      <c r="E429" s="110">
        <f t="shared" si="182"/>
        <v>1383</v>
      </c>
      <c r="F429" s="110">
        <f t="shared" si="182"/>
        <v>5945</v>
      </c>
      <c r="G429" s="110">
        <f t="shared" si="182"/>
        <v>1617.4</v>
      </c>
      <c r="H429" s="111">
        <f t="shared" si="182"/>
        <v>0</v>
      </c>
      <c r="I429" s="112">
        <f t="shared" si="167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183">SUM(C431)</f>
        <v>0</v>
      </c>
      <c r="D430" s="44">
        <f t="shared" si="183"/>
        <v>0</v>
      </c>
      <c r="E430" s="44">
        <f t="shared" si="183"/>
        <v>0</v>
      </c>
      <c r="F430" s="44">
        <f t="shared" si="183"/>
        <v>0</v>
      </c>
      <c r="G430" s="44">
        <f t="shared" si="183"/>
        <v>0</v>
      </c>
      <c r="H430" s="45">
        <f t="shared" si="183"/>
        <v>0</v>
      </c>
      <c r="I430" s="13">
        <f t="shared" si="167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167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67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:H433" si="184">SUM(C434,C441,C448)</f>
        <v>1383</v>
      </c>
      <c r="D433" s="44">
        <f t="shared" si="184"/>
        <v>0</v>
      </c>
      <c r="E433" s="44">
        <f t="shared" si="184"/>
        <v>1383</v>
      </c>
      <c r="F433" s="44">
        <f t="shared" si="184"/>
        <v>5945</v>
      </c>
      <c r="G433" s="44">
        <f t="shared" si="184"/>
        <v>1617.4</v>
      </c>
      <c r="H433" s="45">
        <f t="shared" si="184"/>
        <v>0</v>
      </c>
      <c r="I433" s="13">
        <f t="shared" si="167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:H434" si="185">SUM(C438,C439,C440)</f>
        <v>1383</v>
      </c>
      <c r="D434" s="44">
        <f t="shared" si="185"/>
        <v>0</v>
      </c>
      <c r="E434" s="44">
        <f t="shared" si="185"/>
        <v>1383</v>
      </c>
      <c r="F434" s="44">
        <f t="shared" si="185"/>
        <v>5945</v>
      </c>
      <c r="G434" s="44">
        <f t="shared" si="185"/>
        <v>1617.4</v>
      </c>
      <c r="H434" s="45">
        <f t="shared" si="185"/>
        <v>0</v>
      </c>
      <c r="I434" s="13">
        <f t="shared" si="167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67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186">C438+C439+C440-C437</f>
        <v>176.09999999999991</v>
      </c>
      <c r="D436" s="44">
        <f t="shared" si="186"/>
        <v>0</v>
      </c>
      <c r="E436" s="44">
        <f t="shared" si="186"/>
        <v>176.09999999999991</v>
      </c>
      <c r="F436" s="44">
        <f t="shared" si="186"/>
        <v>3044.2999999999997</v>
      </c>
      <c r="G436" s="44">
        <f t="shared" si="186"/>
        <v>1617.4</v>
      </c>
      <c r="H436" s="45">
        <f t="shared" si="186"/>
        <v>0</v>
      </c>
      <c r="I436" s="72">
        <f t="shared" si="167"/>
        <v>4837.7999999999993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2900.7000000000003</v>
      </c>
      <c r="G437" s="44">
        <v>0</v>
      </c>
      <c r="H437" s="45"/>
      <c r="I437" s="13">
        <f t="shared" si="167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167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167"/>
        <v>7156.2999999999993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167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187">SUM(C445,C446,C447)</f>
        <v>0</v>
      </c>
      <c r="D441" s="44">
        <f t="shared" si="187"/>
        <v>0</v>
      </c>
      <c r="E441" s="44">
        <f t="shared" si="187"/>
        <v>0</v>
      </c>
      <c r="F441" s="44">
        <f t="shared" si="187"/>
        <v>0</v>
      </c>
      <c r="G441" s="44">
        <f t="shared" si="187"/>
        <v>0</v>
      </c>
      <c r="H441" s="45">
        <f t="shared" si="187"/>
        <v>0</v>
      </c>
      <c r="I441" s="72">
        <f t="shared" si="167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67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188">C445+C446+C447-C444</f>
        <v>0</v>
      </c>
      <c r="D443" s="44">
        <f t="shared" si="188"/>
        <v>0</v>
      </c>
      <c r="E443" s="44">
        <f t="shared" si="188"/>
        <v>0</v>
      </c>
      <c r="F443" s="44">
        <f t="shared" si="188"/>
        <v>0</v>
      </c>
      <c r="G443" s="44">
        <f t="shared" si="188"/>
        <v>0</v>
      </c>
      <c r="H443" s="45">
        <f t="shared" si="188"/>
        <v>0</v>
      </c>
      <c r="I443" s="72">
        <f t="shared" si="167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167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167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167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189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190">SUM(C452,C453,C454)</f>
        <v>0</v>
      </c>
      <c r="D448" s="44">
        <f t="shared" si="190"/>
        <v>0</v>
      </c>
      <c r="E448" s="44">
        <f t="shared" si="190"/>
        <v>0</v>
      </c>
      <c r="F448" s="44">
        <f t="shared" si="190"/>
        <v>0</v>
      </c>
      <c r="G448" s="44">
        <f t="shared" si="190"/>
        <v>0</v>
      </c>
      <c r="H448" s="45">
        <f t="shared" si="190"/>
        <v>0</v>
      </c>
      <c r="I448" s="72">
        <f t="shared" si="189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9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191">C452+C453+C454-C451</f>
        <v>0</v>
      </c>
      <c r="D450" s="44">
        <f t="shared" si="191"/>
        <v>0</v>
      </c>
      <c r="E450" s="44">
        <f t="shared" si="191"/>
        <v>0</v>
      </c>
      <c r="F450" s="44">
        <f t="shared" si="191"/>
        <v>0</v>
      </c>
      <c r="G450" s="44">
        <f t="shared" si="191"/>
        <v>0</v>
      </c>
      <c r="H450" s="45">
        <f t="shared" si="191"/>
        <v>0</v>
      </c>
      <c r="I450" s="72">
        <f t="shared" si="189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189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189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189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189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189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189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189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192">C411-C429</f>
        <v>0</v>
      </c>
      <c r="D458" s="44">
        <f t="shared" si="192"/>
        <v>0</v>
      </c>
      <c r="E458" s="44">
        <f t="shared" si="192"/>
        <v>0</v>
      </c>
      <c r="F458" s="44">
        <f t="shared" si="192"/>
        <v>0</v>
      </c>
      <c r="G458" s="44">
        <f t="shared" si="192"/>
        <v>0</v>
      </c>
      <c r="H458" s="45">
        <f t="shared" si="192"/>
        <v>0</v>
      </c>
      <c r="I458" s="72">
        <f t="shared" si="189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189"/>
        <v>0</v>
      </c>
    </row>
    <row r="460" spans="1:9" x14ac:dyDescent="0.2">
      <c r="A460" s="119" t="s">
        <v>88</v>
      </c>
      <c r="B460" s="120" t="s">
        <v>89</v>
      </c>
      <c r="C460" s="121">
        <f t="shared" ref="C460:H460" si="193">SUM(C490,C539,C587,C636)</f>
        <v>989</v>
      </c>
      <c r="D460" s="121">
        <f t="shared" si="193"/>
        <v>0</v>
      </c>
      <c r="E460" s="121">
        <f t="shared" si="193"/>
        <v>989</v>
      </c>
      <c r="F460" s="121">
        <f t="shared" si="193"/>
        <v>0</v>
      </c>
      <c r="G460" s="121">
        <f t="shared" si="193"/>
        <v>0</v>
      </c>
      <c r="H460" s="122">
        <f t="shared" si="193"/>
        <v>0</v>
      </c>
      <c r="I460" s="13">
        <f t="shared" si="189"/>
        <v>989</v>
      </c>
    </row>
    <row r="461" spans="1:9" x14ac:dyDescent="0.2">
      <c r="A461" s="100" t="s">
        <v>90</v>
      </c>
      <c r="B461" s="101"/>
      <c r="C461" s="102">
        <f t="shared" ref="C461:H461" si="194">SUM(C462,C465,C488)</f>
        <v>989</v>
      </c>
      <c r="D461" s="102">
        <f t="shared" si="194"/>
        <v>0</v>
      </c>
      <c r="E461" s="102">
        <f t="shared" si="194"/>
        <v>989</v>
      </c>
      <c r="F461" s="102">
        <f t="shared" si="194"/>
        <v>0</v>
      </c>
      <c r="G461" s="102">
        <f t="shared" si="194"/>
        <v>0</v>
      </c>
      <c r="H461" s="103">
        <f t="shared" si="194"/>
        <v>0</v>
      </c>
      <c r="I461" s="13">
        <f t="shared" si="189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195">SUM(C463)</f>
        <v>0</v>
      </c>
      <c r="D462" s="44">
        <f t="shared" si="195"/>
        <v>0</v>
      </c>
      <c r="E462" s="44">
        <f t="shared" si="195"/>
        <v>0</v>
      </c>
      <c r="F462" s="44">
        <f t="shared" si="195"/>
        <v>0</v>
      </c>
      <c r="G462" s="44">
        <f t="shared" si="195"/>
        <v>0</v>
      </c>
      <c r="H462" s="45">
        <f t="shared" si="195"/>
        <v>0</v>
      </c>
      <c r="I462" s="72">
        <f t="shared" si="189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9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9"/>
        <v>0</v>
      </c>
    </row>
    <row r="465" spans="1:9" ht="25.5" x14ac:dyDescent="0.2">
      <c r="A465" s="60" t="s">
        <v>114</v>
      </c>
      <c r="B465" s="62">
        <v>58</v>
      </c>
      <c r="C465" s="44">
        <f t="shared" ref="C465:H465" si="196">SUM(C466,C473,C480)</f>
        <v>989</v>
      </c>
      <c r="D465" s="44">
        <f t="shared" si="196"/>
        <v>0</v>
      </c>
      <c r="E465" s="44">
        <f t="shared" si="196"/>
        <v>989</v>
      </c>
      <c r="F465" s="44">
        <f t="shared" si="196"/>
        <v>0</v>
      </c>
      <c r="G465" s="44">
        <f t="shared" si="196"/>
        <v>0</v>
      </c>
      <c r="H465" s="45">
        <f t="shared" si="196"/>
        <v>0</v>
      </c>
      <c r="I465" s="13">
        <f t="shared" si="189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:H466" si="197">SUM(C470,C471,C472)</f>
        <v>0</v>
      </c>
      <c r="D466" s="44">
        <f t="shared" si="197"/>
        <v>0</v>
      </c>
      <c r="E466" s="44">
        <f t="shared" si="197"/>
        <v>0</v>
      </c>
      <c r="F466" s="44">
        <f t="shared" si="197"/>
        <v>0</v>
      </c>
      <c r="G466" s="44">
        <f t="shared" si="197"/>
        <v>0</v>
      </c>
      <c r="H466" s="45">
        <f t="shared" si="197"/>
        <v>0</v>
      </c>
      <c r="I466" s="13">
        <f t="shared" si="189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9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198">C470+C471+C472-C469</f>
        <v>0</v>
      </c>
      <c r="D468" s="44">
        <f t="shared" si="198"/>
        <v>0</v>
      </c>
      <c r="E468" s="44">
        <f t="shared" si="198"/>
        <v>0</v>
      </c>
      <c r="F468" s="44">
        <f t="shared" si="198"/>
        <v>0</v>
      </c>
      <c r="G468" s="44">
        <f t="shared" si="198"/>
        <v>0</v>
      </c>
      <c r="H468" s="45">
        <f t="shared" si="198"/>
        <v>0</v>
      </c>
      <c r="I468" s="72">
        <f t="shared" si="189"/>
        <v>0</v>
      </c>
    </row>
    <row r="469" spans="1:9" hidden="1" x14ac:dyDescent="0.2">
      <c r="A469" s="64" t="s">
        <v>47</v>
      </c>
      <c r="B469" s="65"/>
      <c r="C469" s="44">
        <f t="shared" ref="C469:H472" si="199">SUM(C516,C565,C613,C662)</f>
        <v>0</v>
      </c>
      <c r="D469" s="44">
        <f t="shared" si="199"/>
        <v>0</v>
      </c>
      <c r="E469" s="44">
        <f t="shared" si="199"/>
        <v>0</v>
      </c>
      <c r="F469" s="44">
        <f t="shared" si="199"/>
        <v>0</v>
      </c>
      <c r="G469" s="44">
        <f t="shared" si="199"/>
        <v>0</v>
      </c>
      <c r="H469" s="45">
        <f t="shared" si="199"/>
        <v>0</v>
      </c>
      <c r="I469" s="13">
        <f t="shared" si="189"/>
        <v>0</v>
      </c>
    </row>
    <row r="470" spans="1:9" hidden="1" x14ac:dyDescent="0.2">
      <c r="A470" s="37" t="s">
        <v>48</v>
      </c>
      <c r="B470" s="139" t="s">
        <v>49</v>
      </c>
      <c r="C470" s="39">
        <f t="shared" si="199"/>
        <v>0</v>
      </c>
      <c r="D470" s="39">
        <f t="shared" si="199"/>
        <v>0</v>
      </c>
      <c r="E470" s="39">
        <f>C470+D470</f>
        <v>0</v>
      </c>
      <c r="F470" s="39">
        <f t="shared" si="199"/>
        <v>0</v>
      </c>
      <c r="G470" s="39">
        <f t="shared" si="199"/>
        <v>0</v>
      </c>
      <c r="H470" s="40">
        <f t="shared" si="199"/>
        <v>0</v>
      </c>
      <c r="I470" s="13">
        <f t="shared" si="189"/>
        <v>0</v>
      </c>
    </row>
    <row r="471" spans="1:9" hidden="1" x14ac:dyDescent="0.2">
      <c r="A471" s="37" t="s">
        <v>50</v>
      </c>
      <c r="B471" s="139" t="s">
        <v>51</v>
      </c>
      <c r="C471" s="39">
        <f t="shared" si="199"/>
        <v>0</v>
      </c>
      <c r="D471" s="39">
        <f t="shared" si="199"/>
        <v>0</v>
      </c>
      <c r="E471" s="39">
        <f>C471+D471</f>
        <v>0</v>
      </c>
      <c r="F471" s="39">
        <f t="shared" si="199"/>
        <v>0</v>
      </c>
      <c r="G471" s="39">
        <f t="shared" si="199"/>
        <v>0</v>
      </c>
      <c r="H471" s="40">
        <f t="shared" si="199"/>
        <v>0</v>
      </c>
      <c r="I471" s="13">
        <f t="shared" si="189"/>
        <v>0</v>
      </c>
    </row>
    <row r="472" spans="1:9" hidden="1" x14ac:dyDescent="0.2">
      <c r="A472" s="37" t="s">
        <v>52</v>
      </c>
      <c r="B472" s="140" t="s">
        <v>53</v>
      </c>
      <c r="C472" s="39">
        <f t="shared" si="199"/>
        <v>0</v>
      </c>
      <c r="D472" s="39">
        <f t="shared" si="199"/>
        <v>0</v>
      </c>
      <c r="E472" s="39">
        <f>C472+D472</f>
        <v>0</v>
      </c>
      <c r="F472" s="39">
        <f t="shared" si="199"/>
        <v>0</v>
      </c>
      <c r="G472" s="39">
        <f t="shared" si="199"/>
        <v>0</v>
      </c>
      <c r="H472" s="40">
        <f t="shared" si="199"/>
        <v>0</v>
      </c>
      <c r="I472" s="13">
        <f t="shared" si="189"/>
        <v>0</v>
      </c>
    </row>
    <row r="473" spans="1:9" x14ac:dyDescent="0.2">
      <c r="A473" s="60" t="s">
        <v>54</v>
      </c>
      <c r="B473" s="61" t="s">
        <v>55</v>
      </c>
      <c r="C473" s="44">
        <f t="shared" ref="C473:H473" si="200">SUM(C477,C478,C479)</f>
        <v>989</v>
      </c>
      <c r="D473" s="44">
        <f t="shared" si="200"/>
        <v>0</v>
      </c>
      <c r="E473" s="44">
        <f t="shared" si="200"/>
        <v>989</v>
      </c>
      <c r="F473" s="44">
        <f t="shared" si="200"/>
        <v>0</v>
      </c>
      <c r="G473" s="44">
        <f t="shared" si="200"/>
        <v>0</v>
      </c>
      <c r="H473" s="45">
        <f t="shared" si="200"/>
        <v>0</v>
      </c>
      <c r="I473" s="13">
        <f t="shared" si="189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9"/>
        <v>0</v>
      </c>
    </row>
    <row r="475" spans="1:9" x14ac:dyDescent="0.2">
      <c r="A475" s="64" t="s">
        <v>46</v>
      </c>
      <c r="B475" s="65"/>
      <c r="C475" s="44">
        <f t="shared" ref="C475:H475" si="201">C477+C478+C479-C476</f>
        <v>959.25</v>
      </c>
      <c r="D475" s="44">
        <f t="shared" si="201"/>
        <v>0</v>
      </c>
      <c r="E475" s="44">
        <f t="shared" si="201"/>
        <v>959.25</v>
      </c>
      <c r="F475" s="44">
        <f t="shared" si="201"/>
        <v>0</v>
      </c>
      <c r="G475" s="44">
        <f t="shared" si="201"/>
        <v>0</v>
      </c>
      <c r="H475" s="45">
        <f t="shared" si="201"/>
        <v>0</v>
      </c>
      <c r="I475" s="13">
        <f t="shared" si="189"/>
        <v>959.25</v>
      </c>
    </row>
    <row r="476" spans="1:9" s="3" customFormat="1" x14ac:dyDescent="0.2">
      <c r="A476" s="64" t="s">
        <v>47</v>
      </c>
      <c r="B476" s="65"/>
      <c r="C476" s="44">
        <f t="shared" ref="C476:H479" si="202">SUM(C523,C572,C620,C669)</f>
        <v>29.75</v>
      </c>
      <c r="D476" s="44">
        <f t="shared" si="202"/>
        <v>0</v>
      </c>
      <c r="E476" s="44">
        <f t="shared" si="202"/>
        <v>29.75</v>
      </c>
      <c r="F476" s="44">
        <f t="shared" si="202"/>
        <v>0</v>
      </c>
      <c r="G476" s="44">
        <f t="shared" si="202"/>
        <v>0</v>
      </c>
      <c r="H476" s="45">
        <f t="shared" si="202"/>
        <v>0</v>
      </c>
      <c r="I476" s="72">
        <f t="shared" si="189"/>
        <v>29.75</v>
      </c>
    </row>
    <row r="477" spans="1:9" x14ac:dyDescent="0.2">
      <c r="A477" s="37" t="s">
        <v>48</v>
      </c>
      <c r="B477" s="140" t="s">
        <v>56</v>
      </c>
      <c r="C477" s="39">
        <f t="shared" si="202"/>
        <v>150</v>
      </c>
      <c r="D477" s="39">
        <f t="shared" si="202"/>
        <v>0</v>
      </c>
      <c r="E477" s="39">
        <f>C477+D477</f>
        <v>150</v>
      </c>
      <c r="F477" s="39">
        <f t="shared" si="202"/>
        <v>0</v>
      </c>
      <c r="G477" s="39">
        <f t="shared" si="202"/>
        <v>0</v>
      </c>
      <c r="H477" s="40">
        <f t="shared" si="202"/>
        <v>0</v>
      </c>
      <c r="I477" s="13">
        <f t="shared" si="189"/>
        <v>150</v>
      </c>
    </row>
    <row r="478" spans="1:9" x14ac:dyDescent="0.2">
      <c r="A478" s="37" t="s">
        <v>50</v>
      </c>
      <c r="B478" s="140" t="s">
        <v>57</v>
      </c>
      <c r="C478" s="39">
        <f t="shared" si="202"/>
        <v>839</v>
      </c>
      <c r="D478" s="39">
        <f t="shared" si="202"/>
        <v>0</v>
      </c>
      <c r="E478" s="39">
        <f>C478+D478</f>
        <v>839</v>
      </c>
      <c r="F478" s="39">
        <f t="shared" si="202"/>
        <v>0</v>
      </c>
      <c r="G478" s="39">
        <f t="shared" si="202"/>
        <v>0</v>
      </c>
      <c r="H478" s="40">
        <f t="shared" si="202"/>
        <v>0</v>
      </c>
      <c r="I478" s="13">
        <f t="shared" si="189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02"/>
        <v>0</v>
      </c>
      <c r="D479" s="54">
        <f t="shared" si="202"/>
        <v>0</v>
      </c>
      <c r="E479" s="54">
        <f>C479+D479</f>
        <v>0</v>
      </c>
      <c r="F479" s="54">
        <f t="shared" si="202"/>
        <v>0</v>
      </c>
      <c r="G479" s="54">
        <f t="shared" si="202"/>
        <v>0</v>
      </c>
      <c r="H479" s="55">
        <f t="shared" si="202"/>
        <v>0</v>
      </c>
      <c r="I479" s="72">
        <f t="shared" si="189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03">SUM(C484,C485,C486)</f>
        <v>0</v>
      </c>
      <c r="D480" s="44">
        <f t="shared" si="203"/>
        <v>0</v>
      </c>
      <c r="E480" s="44">
        <f t="shared" si="203"/>
        <v>0</v>
      </c>
      <c r="F480" s="44">
        <f t="shared" si="203"/>
        <v>0</v>
      </c>
      <c r="G480" s="44">
        <f t="shared" si="203"/>
        <v>0</v>
      </c>
      <c r="H480" s="45">
        <f t="shared" si="203"/>
        <v>0</v>
      </c>
      <c r="I480" s="72">
        <f t="shared" si="189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9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04">C484+C485+C486-C483</f>
        <v>0</v>
      </c>
      <c r="D482" s="44">
        <f t="shared" si="204"/>
        <v>0</v>
      </c>
      <c r="E482" s="44">
        <f t="shared" si="204"/>
        <v>0</v>
      </c>
      <c r="F482" s="44">
        <f t="shared" si="204"/>
        <v>0</v>
      </c>
      <c r="G482" s="44">
        <f t="shared" si="204"/>
        <v>0</v>
      </c>
      <c r="H482" s="45">
        <f t="shared" si="204"/>
        <v>0</v>
      </c>
      <c r="I482" s="72">
        <f t="shared" si="189"/>
        <v>0</v>
      </c>
    </row>
    <row r="483" spans="1:11" s="3" customFormat="1" hidden="1" x14ac:dyDescent="0.2">
      <c r="A483" s="64" t="s">
        <v>47</v>
      </c>
      <c r="B483" s="65"/>
      <c r="C483" s="44">
        <f t="shared" ref="C483:H486" si="205">SUM(C530,C579,C627,C676)</f>
        <v>0</v>
      </c>
      <c r="D483" s="44">
        <f t="shared" si="205"/>
        <v>0</v>
      </c>
      <c r="E483" s="44">
        <f t="shared" si="205"/>
        <v>0</v>
      </c>
      <c r="F483" s="44">
        <f t="shared" si="205"/>
        <v>0</v>
      </c>
      <c r="G483" s="44">
        <f t="shared" si="205"/>
        <v>0</v>
      </c>
      <c r="H483" s="45">
        <f t="shared" si="205"/>
        <v>0</v>
      </c>
      <c r="I483" s="72">
        <f t="shared" si="189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si="205"/>
        <v>0</v>
      </c>
      <c r="D484" s="54">
        <f t="shared" si="205"/>
        <v>0</v>
      </c>
      <c r="E484" s="54">
        <f>C484+D484</f>
        <v>0</v>
      </c>
      <c r="F484" s="54">
        <f t="shared" si="205"/>
        <v>0</v>
      </c>
      <c r="G484" s="54">
        <f t="shared" si="205"/>
        <v>0</v>
      </c>
      <c r="H484" s="55">
        <f t="shared" si="205"/>
        <v>0</v>
      </c>
      <c r="I484" s="72">
        <f t="shared" si="189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05"/>
        <v>0</v>
      </c>
      <c r="D485" s="54">
        <f t="shared" si="205"/>
        <v>0</v>
      </c>
      <c r="E485" s="54">
        <f>C485+D485</f>
        <v>0</v>
      </c>
      <c r="F485" s="54">
        <f t="shared" si="205"/>
        <v>0</v>
      </c>
      <c r="G485" s="54">
        <f t="shared" si="205"/>
        <v>0</v>
      </c>
      <c r="H485" s="55">
        <f t="shared" si="205"/>
        <v>0</v>
      </c>
      <c r="I485" s="72">
        <f t="shared" si="189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05"/>
        <v>0</v>
      </c>
      <c r="D486" s="54">
        <f t="shared" si="205"/>
        <v>0</v>
      </c>
      <c r="E486" s="54">
        <f>C486+D486</f>
        <v>0</v>
      </c>
      <c r="F486" s="54">
        <f t="shared" si="205"/>
        <v>0</v>
      </c>
      <c r="G486" s="54">
        <f t="shared" si="205"/>
        <v>0</v>
      </c>
      <c r="H486" s="55">
        <f t="shared" si="205"/>
        <v>0</v>
      </c>
      <c r="I486" s="72">
        <f t="shared" si="189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9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9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9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206">C491</f>
        <v>0</v>
      </c>
      <c r="D490" s="106">
        <f t="shared" si="206"/>
        <v>0</v>
      </c>
      <c r="E490" s="106">
        <f t="shared" si="206"/>
        <v>0</v>
      </c>
      <c r="F490" s="106">
        <f t="shared" si="206"/>
        <v>0</v>
      </c>
      <c r="G490" s="106">
        <f t="shared" si="206"/>
        <v>0</v>
      </c>
      <c r="H490" s="107">
        <f t="shared" si="206"/>
        <v>0</v>
      </c>
      <c r="I490" s="71">
        <f t="shared" si="189"/>
        <v>0</v>
      </c>
    </row>
    <row r="491" spans="1:11" hidden="1" x14ac:dyDescent="0.2">
      <c r="A491" s="100" t="s">
        <v>71</v>
      </c>
      <c r="B491" s="101"/>
      <c r="C491" s="102">
        <f t="shared" ref="C491:H491" si="207">SUM(C492,C493,C494,C495)</f>
        <v>0</v>
      </c>
      <c r="D491" s="102">
        <f t="shared" si="207"/>
        <v>0</v>
      </c>
      <c r="E491" s="102">
        <f t="shared" si="207"/>
        <v>0</v>
      </c>
      <c r="F491" s="102">
        <f t="shared" si="207"/>
        <v>0</v>
      </c>
      <c r="G491" s="102">
        <f t="shared" si="207"/>
        <v>0</v>
      </c>
      <c r="H491" s="103">
        <f t="shared" si="207"/>
        <v>0</v>
      </c>
      <c r="I491" s="13">
        <f t="shared" si="189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189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189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189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:H495" si="208">SUM(C496,C500,C504)</f>
        <v>0</v>
      </c>
      <c r="D495" s="44">
        <f t="shared" si="208"/>
        <v>0</v>
      </c>
      <c r="E495" s="44">
        <f t="shared" si="208"/>
        <v>0</v>
      </c>
      <c r="F495" s="44">
        <f t="shared" si="208"/>
        <v>0</v>
      </c>
      <c r="G495" s="44">
        <f t="shared" si="208"/>
        <v>0</v>
      </c>
      <c r="H495" s="45">
        <f t="shared" si="208"/>
        <v>0</v>
      </c>
      <c r="I495" s="13">
        <f t="shared" si="189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:H496" si="209">SUM(C497:C499)</f>
        <v>0</v>
      </c>
      <c r="D496" s="44">
        <f t="shared" si="209"/>
        <v>0</v>
      </c>
      <c r="E496" s="44">
        <f t="shared" si="209"/>
        <v>0</v>
      </c>
      <c r="F496" s="44">
        <f t="shared" si="209"/>
        <v>0</v>
      </c>
      <c r="G496" s="44">
        <f t="shared" si="209"/>
        <v>0</v>
      </c>
      <c r="H496" s="45">
        <f t="shared" si="209"/>
        <v>0</v>
      </c>
      <c r="I496" s="13">
        <f t="shared" si="189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189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189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189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210">SUM(C501:C503)</f>
        <v>0</v>
      </c>
      <c r="D500" s="44">
        <f t="shared" si="210"/>
        <v>0</v>
      </c>
      <c r="E500" s="44">
        <f t="shared" si="210"/>
        <v>0</v>
      </c>
      <c r="F500" s="44">
        <f t="shared" si="210"/>
        <v>0</v>
      </c>
      <c r="G500" s="44">
        <f t="shared" si="210"/>
        <v>0</v>
      </c>
      <c r="H500" s="45">
        <f t="shared" si="210"/>
        <v>0</v>
      </c>
      <c r="I500" s="72">
        <f t="shared" si="189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189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189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189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9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189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189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189"/>
        <v>0</v>
      </c>
    </row>
    <row r="508" spans="1:11" hidden="1" x14ac:dyDescent="0.2">
      <c r="A508" s="100" t="s">
        <v>68</v>
      </c>
      <c r="B508" s="101"/>
      <c r="C508" s="102">
        <f t="shared" ref="C508:H508" si="211">SUM(C509,C512,C535)</f>
        <v>0</v>
      </c>
      <c r="D508" s="102">
        <f t="shared" si="211"/>
        <v>0</v>
      </c>
      <c r="E508" s="102">
        <f t="shared" si="211"/>
        <v>0</v>
      </c>
      <c r="F508" s="102">
        <f t="shared" si="211"/>
        <v>0</v>
      </c>
      <c r="G508" s="102">
        <f t="shared" si="211"/>
        <v>0</v>
      </c>
      <c r="H508" s="103">
        <f t="shared" si="211"/>
        <v>0</v>
      </c>
      <c r="I508" s="13">
        <f t="shared" si="189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212">SUM(C510)</f>
        <v>0</v>
      </c>
      <c r="D509" s="44">
        <f t="shared" si="212"/>
        <v>0</v>
      </c>
      <c r="E509" s="44">
        <f t="shared" si="212"/>
        <v>0</v>
      </c>
      <c r="F509" s="44">
        <f t="shared" si="212"/>
        <v>0</v>
      </c>
      <c r="G509" s="44">
        <f t="shared" si="212"/>
        <v>0</v>
      </c>
      <c r="H509" s="45">
        <f t="shared" si="212"/>
        <v>0</v>
      </c>
      <c r="I509" s="72">
        <f t="shared" si="189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189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13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:H512" si="214">SUM(C513,C520,C527)</f>
        <v>0</v>
      </c>
      <c r="D512" s="44">
        <f t="shared" si="214"/>
        <v>0</v>
      </c>
      <c r="E512" s="44">
        <f t="shared" si="214"/>
        <v>0</v>
      </c>
      <c r="F512" s="44">
        <f t="shared" si="214"/>
        <v>0</v>
      </c>
      <c r="G512" s="44">
        <f t="shared" si="214"/>
        <v>0</v>
      </c>
      <c r="H512" s="45">
        <f t="shared" si="214"/>
        <v>0</v>
      </c>
      <c r="I512" s="13">
        <f t="shared" si="213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:H513" si="215">SUM(C517,C518,C519)</f>
        <v>0</v>
      </c>
      <c r="D513" s="44">
        <f t="shared" si="215"/>
        <v>0</v>
      </c>
      <c r="E513" s="44">
        <f t="shared" si="215"/>
        <v>0</v>
      </c>
      <c r="F513" s="44">
        <f t="shared" si="215"/>
        <v>0</v>
      </c>
      <c r="G513" s="44">
        <f t="shared" si="215"/>
        <v>0</v>
      </c>
      <c r="H513" s="45">
        <f t="shared" si="215"/>
        <v>0</v>
      </c>
      <c r="I513" s="13">
        <f t="shared" si="213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13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216">C517+C518+C519-C516</f>
        <v>0</v>
      </c>
      <c r="D515" s="44">
        <f t="shared" si="216"/>
        <v>0</v>
      </c>
      <c r="E515" s="44">
        <f t="shared" si="216"/>
        <v>0</v>
      </c>
      <c r="F515" s="44">
        <f t="shared" si="216"/>
        <v>0</v>
      </c>
      <c r="G515" s="44">
        <f t="shared" si="216"/>
        <v>0</v>
      </c>
      <c r="H515" s="45">
        <f t="shared" si="216"/>
        <v>0</v>
      </c>
      <c r="I515" s="72">
        <f t="shared" si="213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213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213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213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213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217">SUM(C524,C525,C526)</f>
        <v>0</v>
      </c>
      <c r="D520" s="44">
        <f t="shared" si="217"/>
        <v>0</v>
      </c>
      <c r="E520" s="44">
        <f t="shared" si="217"/>
        <v>0</v>
      </c>
      <c r="F520" s="44">
        <f t="shared" si="217"/>
        <v>0</v>
      </c>
      <c r="G520" s="44">
        <f t="shared" si="217"/>
        <v>0</v>
      </c>
      <c r="H520" s="45">
        <f t="shared" si="217"/>
        <v>0</v>
      </c>
      <c r="I520" s="72">
        <f t="shared" si="213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13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218">C524+C525+C526-C523</f>
        <v>0</v>
      </c>
      <c r="D522" s="44">
        <f t="shared" si="218"/>
        <v>0</v>
      </c>
      <c r="E522" s="44">
        <f t="shared" si="218"/>
        <v>0</v>
      </c>
      <c r="F522" s="44">
        <f t="shared" si="218"/>
        <v>0</v>
      </c>
      <c r="G522" s="44">
        <f t="shared" si="218"/>
        <v>0</v>
      </c>
      <c r="H522" s="45">
        <f t="shared" si="218"/>
        <v>0</v>
      </c>
      <c r="I522" s="72">
        <f t="shared" si="213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213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213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213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213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219">SUM(C531,C532,C533)</f>
        <v>0</v>
      </c>
      <c r="D527" s="44">
        <f t="shared" si="219"/>
        <v>0</v>
      </c>
      <c r="E527" s="44">
        <f t="shared" si="219"/>
        <v>0</v>
      </c>
      <c r="F527" s="44">
        <f t="shared" si="219"/>
        <v>0</v>
      </c>
      <c r="G527" s="44">
        <f t="shared" si="219"/>
        <v>0</v>
      </c>
      <c r="H527" s="45">
        <f t="shared" si="219"/>
        <v>0</v>
      </c>
      <c r="I527" s="72">
        <f t="shared" si="213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13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220">C531+C532+C533-C530</f>
        <v>0</v>
      </c>
      <c r="D529" s="44">
        <f t="shared" si="220"/>
        <v>0</v>
      </c>
      <c r="E529" s="44">
        <f t="shared" si="220"/>
        <v>0</v>
      </c>
      <c r="F529" s="44">
        <f t="shared" si="220"/>
        <v>0</v>
      </c>
      <c r="G529" s="44">
        <f t="shared" si="220"/>
        <v>0</v>
      </c>
      <c r="H529" s="45">
        <f t="shared" si="220"/>
        <v>0</v>
      </c>
      <c r="I529" s="72">
        <f t="shared" si="213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213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213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213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213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13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213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13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221">C490-C508</f>
        <v>0</v>
      </c>
      <c r="D537" s="44">
        <f t="shared" si="221"/>
        <v>0</v>
      </c>
      <c r="E537" s="44">
        <f t="shared" si="221"/>
        <v>0</v>
      </c>
      <c r="F537" s="44">
        <f t="shared" si="221"/>
        <v>0</v>
      </c>
      <c r="G537" s="44">
        <f t="shared" si="221"/>
        <v>0</v>
      </c>
      <c r="H537" s="45">
        <f t="shared" si="221"/>
        <v>0</v>
      </c>
      <c r="I537" s="72">
        <f t="shared" si="213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13"/>
        <v>0</v>
      </c>
    </row>
    <row r="539" spans="1:11" s="2" customFormat="1" x14ac:dyDescent="0.2">
      <c r="A539" s="116" t="s">
        <v>93</v>
      </c>
      <c r="B539" s="105"/>
      <c r="C539" s="106">
        <f t="shared" ref="C539:H539" si="222">C540</f>
        <v>989</v>
      </c>
      <c r="D539" s="106">
        <f t="shared" si="222"/>
        <v>0</v>
      </c>
      <c r="E539" s="106">
        <f t="shared" si="222"/>
        <v>989</v>
      </c>
      <c r="F539" s="106">
        <f t="shared" si="222"/>
        <v>0</v>
      </c>
      <c r="G539" s="106">
        <f t="shared" si="222"/>
        <v>0</v>
      </c>
      <c r="H539" s="107">
        <f t="shared" si="222"/>
        <v>0</v>
      </c>
      <c r="I539" s="71">
        <f t="shared" si="213"/>
        <v>989</v>
      </c>
    </row>
    <row r="540" spans="1:11" x14ac:dyDescent="0.2">
      <c r="A540" s="100" t="s">
        <v>71</v>
      </c>
      <c r="B540" s="101"/>
      <c r="C540" s="102">
        <f t="shared" ref="C540:H540" si="223">SUM(C541,C542,C543,C544)</f>
        <v>989</v>
      </c>
      <c r="D540" s="102">
        <f t="shared" si="223"/>
        <v>0</v>
      </c>
      <c r="E540" s="102">
        <f t="shared" si="223"/>
        <v>989</v>
      </c>
      <c r="F540" s="102">
        <f t="shared" si="223"/>
        <v>0</v>
      </c>
      <c r="G540" s="102">
        <f t="shared" si="223"/>
        <v>0</v>
      </c>
      <c r="H540" s="103">
        <f t="shared" si="223"/>
        <v>0</v>
      </c>
      <c r="I540" s="13">
        <f t="shared" si="213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13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213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13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f t="shared" ref="C544:H544" si="224">SUM(C545,C549,C553)</f>
        <v>839</v>
      </c>
      <c r="D544" s="44">
        <f t="shared" si="224"/>
        <v>0</v>
      </c>
      <c r="E544" s="44">
        <f t="shared" si="224"/>
        <v>839</v>
      </c>
      <c r="F544" s="44">
        <f t="shared" si="224"/>
        <v>0</v>
      </c>
      <c r="G544" s="44">
        <f t="shared" si="224"/>
        <v>0</v>
      </c>
      <c r="H544" s="45">
        <f t="shared" si="224"/>
        <v>0</v>
      </c>
      <c r="I544" s="13">
        <f t="shared" si="213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225">SUM(C546:C548)</f>
        <v>0</v>
      </c>
      <c r="D545" s="44">
        <f t="shared" si="225"/>
        <v>0</v>
      </c>
      <c r="E545" s="44">
        <f t="shared" si="225"/>
        <v>0</v>
      </c>
      <c r="F545" s="44">
        <f t="shared" si="225"/>
        <v>0</v>
      </c>
      <c r="G545" s="44">
        <f t="shared" si="225"/>
        <v>0</v>
      </c>
      <c r="H545" s="45">
        <f t="shared" si="225"/>
        <v>0</v>
      </c>
      <c r="I545" s="72">
        <f t="shared" si="213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213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213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213"/>
        <v>0</v>
      </c>
    </row>
    <row r="549" spans="1:11" x14ac:dyDescent="0.2">
      <c r="A549" s="46" t="s">
        <v>24</v>
      </c>
      <c r="B549" s="51" t="s">
        <v>25</v>
      </c>
      <c r="C549" s="44">
        <f t="shared" ref="C549:H549" si="226">SUM(C550:C552)</f>
        <v>839</v>
      </c>
      <c r="D549" s="44">
        <f t="shared" si="226"/>
        <v>0</v>
      </c>
      <c r="E549" s="44">
        <f t="shared" si="226"/>
        <v>839</v>
      </c>
      <c r="F549" s="44">
        <f t="shared" si="226"/>
        <v>0</v>
      </c>
      <c r="G549" s="44">
        <f t="shared" si="226"/>
        <v>0</v>
      </c>
      <c r="H549" s="45">
        <f t="shared" si="226"/>
        <v>0</v>
      </c>
      <c r="I549" s="13">
        <f t="shared" si="213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213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13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213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13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213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213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213"/>
        <v>0</v>
      </c>
    </row>
    <row r="557" spans="1:11" x14ac:dyDescent="0.2">
      <c r="A557" s="100" t="s">
        <v>68</v>
      </c>
      <c r="B557" s="101"/>
      <c r="C557" s="102">
        <f t="shared" ref="C557:H557" si="227">SUM(C558,C561,C584)</f>
        <v>989</v>
      </c>
      <c r="D557" s="102">
        <f t="shared" si="227"/>
        <v>0</v>
      </c>
      <c r="E557" s="102">
        <f t="shared" si="227"/>
        <v>989</v>
      </c>
      <c r="F557" s="102">
        <f t="shared" si="227"/>
        <v>0</v>
      </c>
      <c r="G557" s="102">
        <f t="shared" si="227"/>
        <v>0</v>
      </c>
      <c r="H557" s="103">
        <f t="shared" si="227"/>
        <v>0</v>
      </c>
      <c r="I557" s="13">
        <f t="shared" si="213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228">SUM(C559)</f>
        <v>0</v>
      </c>
      <c r="D558" s="44">
        <f t="shared" si="228"/>
        <v>0</v>
      </c>
      <c r="E558" s="44">
        <f t="shared" si="228"/>
        <v>0</v>
      </c>
      <c r="F558" s="44">
        <f t="shared" si="228"/>
        <v>0</v>
      </c>
      <c r="G558" s="44">
        <f t="shared" si="228"/>
        <v>0</v>
      </c>
      <c r="H558" s="45">
        <f t="shared" si="228"/>
        <v>0</v>
      </c>
      <c r="I558" s="72">
        <f t="shared" si="213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213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13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:H561" si="229">SUM(C562,C569,C576)</f>
        <v>989</v>
      </c>
      <c r="D561" s="44">
        <f t="shared" si="229"/>
        <v>0</v>
      </c>
      <c r="E561" s="44">
        <f t="shared" si="229"/>
        <v>989</v>
      </c>
      <c r="F561" s="44">
        <f t="shared" si="229"/>
        <v>0</v>
      </c>
      <c r="G561" s="44">
        <f t="shared" si="229"/>
        <v>0</v>
      </c>
      <c r="H561" s="45">
        <f t="shared" si="229"/>
        <v>0</v>
      </c>
      <c r="I561" s="13">
        <f t="shared" si="213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230">SUM(C566,C567,C568)</f>
        <v>0</v>
      </c>
      <c r="D562" s="44">
        <f t="shared" si="230"/>
        <v>0</v>
      </c>
      <c r="E562" s="44">
        <f t="shared" si="230"/>
        <v>0</v>
      </c>
      <c r="F562" s="44">
        <f t="shared" si="230"/>
        <v>0</v>
      </c>
      <c r="G562" s="44">
        <f t="shared" si="230"/>
        <v>0</v>
      </c>
      <c r="H562" s="45">
        <f t="shared" si="230"/>
        <v>0</v>
      </c>
      <c r="I562" s="72">
        <f t="shared" si="213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13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231">C566+C567+C568-C565</f>
        <v>0</v>
      </c>
      <c r="D564" s="44">
        <f t="shared" si="231"/>
        <v>0</v>
      </c>
      <c r="E564" s="44">
        <f t="shared" si="231"/>
        <v>0</v>
      </c>
      <c r="F564" s="44">
        <f t="shared" si="231"/>
        <v>0</v>
      </c>
      <c r="G564" s="44">
        <f t="shared" si="231"/>
        <v>0</v>
      </c>
      <c r="H564" s="45">
        <f t="shared" si="231"/>
        <v>0</v>
      </c>
      <c r="I564" s="72">
        <f t="shared" si="213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213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213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213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213"/>
        <v>0</v>
      </c>
    </row>
    <row r="569" spans="1:11" x14ac:dyDescent="0.2">
      <c r="A569" s="60" t="s">
        <v>54</v>
      </c>
      <c r="B569" s="61" t="s">
        <v>55</v>
      </c>
      <c r="C569" s="44">
        <f t="shared" ref="C569:H569" si="232">SUM(C573,C574,C575)</f>
        <v>989</v>
      </c>
      <c r="D569" s="44">
        <f t="shared" si="232"/>
        <v>0</v>
      </c>
      <c r="E569" s="44">
        <f t="shared" si="232"/>
        <v>989</v>
      </c>
      <c r="F569" s="44">
        <f t="shared" si="232"/>
        <v>0</v>
      </c>
      <c r="G569" s="44">
        <f t="shared" si="232"/>
        <v>0</v>
      </c>
      <c r="H569" s="45">
        <f t="shared" si="232"/>
        <v>0</v>
      </c>
      <c r="I569" s="13">
        <f t="shared" si="213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13"/>
        <v>0</v>
      </c>
    </row>
    <row r="571" spans="1:11" x14ac:dyDescent="0.2">
      <c r="A571" s="64" t="s">
        <v>46</v>
      </c>
      <c r="B571" s="65"/>
      <c r="C571" s="44">
        <f t="shared" ref="C571:H571" si="233">C573+C574+C575-C572</f>
        <v>959.25</v>
      </c>
      <c r="D571" s="44">
        <f t="shared" si="233"/>
        <v>0</v>
      </c>
      <c r="E571" s="44">
        <f t="shared" si="233"/>
        <v>959.25</v>
      </c>
      <c r="F571" s="44">
        <f t="shared" si="233"/>
        <v>0</v>
      </c>
      <c r="G571" s="44">
        <f t="shared" si="233"/>
        <v>0</v>
      </c>
      <c r="H571" s="45">
        <f t="shared" si="233"/>
        <v>0</v>
      </c>
      <c r="I571" s="13">
        <f t="shared" si="213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13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13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13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234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235">SUM(C580,C581,C582)</f>
        <v>0</v>
      </c>
      <c r="D576" s="44">
        <f t="shared" si="235"/>
        <v>0</v>
      </c>
      <c r="E576" s="44">
        <f t="shared" si="235"/>
        <v>0</v>
      </c>
      <c r="F576" s="44">
        <f t="shared" si="235"/>
        <v>0</v>
      </c>
      <c r="G576" s="44">
        <f t="shared" si="235"/>
        <v>0</v>
      </c>
      <c r="H576" s="45">
        <f t="shared" si="235"/>
        <v>0</v>
      </c>
      <c r="I576" s="72">
        <f t="shared" si="234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34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236">C580+C581+C582-C579</f>
        <v>0</v>
      </c>
      <c r="D578" s="44">
        <f t="shared" si="236"/>
        <v>0</v>
      </c>
      <c r="E578" s="44">
        <f t="shared" si="236"/>
        <v>0</v>
      </c>
      <c r="F578" s="44">
        <f t="shared" si="236"/>
        <v>0</v>
      </c>
      <c r="G578" s="44">
        <f t="shared" si="236"/>
        <v>0</v>
      </c>
      <c r="H578" s="45">
        <f t="shared" si="236"/>
        <v>0</v>
      </c>
      <c r="I578" s="72">
        <f t="shared" si="234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234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234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234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234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234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234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234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237">C539-C557</f>
        <v>0</v>
      </c>
      <c r="D586" s="44">
        <f t="shared" si="237"/>
        <v>0</v>
      </c>
      <c r="E586" s="44">
        <f t="shared" si="237"/>
        <v>0</v>
      </c>
      <c r="F586" s="44">
        <f t="shared" si="237"/>
        <v>0</v>
      </c>
      <c r="G586" s="44">
        <f t="shared" si="237"/>
        <v>0</v>
      </c>
      <c r="H586" s="45">
        <f t="shared" si="237"/>
        <v>0</v>
      </c>
      <c r="I586" s="72">
        <f t="shared" si="234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238">C588</f>
        <v>0</v>
      </c>
      <c r="D587" s="106">
        <f t="shared" si="238"/>
        <v>0</v>
      </c>
      <c r="E587" s="106">
        <f t="shared" si="238"/>
        <v>0</v>
      </c>
      <c r="F587" s="106">
        <f t="shared" si="238"/>
        <v>0</v>
      </c>
      <c r="G587" s="106">
        <f t="shared" si="238"/>
        <v>0</v>
      </c>
      <c r="H587" s="107">
        <f t="shared" si="238"/>
        <v>0</v>
      </c>
      <c r="I587" s="71">
        <f t="shared" si="234"/>
        <v>0</v>
      </c>
    </row>
    <row r="588" spans="1:11" hidden="1" x14ac:dyDescent="0.2">
      <c r="A588" s="100" t="s">
        <v>71</v>
      </c>
      <c r="B588" s="101"/>
      <c r="C588" s="102">
        <f t="shared" ref="C588:H588" si="239">SUM(C589,C590,C591,C592)</f>
        <v>0</v>
      </c>
      <c r="D588" s="102">
        <f t="shared" si="239"/>
        <v>0</v>
      </c>
      <c r="E588" s="102">
        <f t="shared" si="239"/>
        <v>0</v>
      </c>
      <c r="F588" s="102">
        <f t="shared" si="239"/>
        <v>0</v>
      </c>
      <c r="G588" s="102">
        <f t="shared" si="239"/>
        <v>0</v>
      </c>
      <c r="H588" s="103">
        <f t="shared" si="239"/>
        <v>0</v>
      </c>
      <c r="I588" s="13">
        <f t="shared" si="234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234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234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234"/>
        <v>0</v>
      </c>
      <c r="J591" s="8">
        <v>0.13</v>
      </c>
      <c r="K591" s="8">
        <f>J591/J590</f>
        <v>0.1326530612244898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:H592" si="240">SUM(C593,C597,C601)</f>
        <v>0</v>
      </c>
      <c r="D592" s="44">
        <f t="shared" si="240"/>
        <v>0</v>
      </c>
      <c r="E592" s="44">
        <f t="shared" si="240"/>
        <v>0</v>
      </c>
      <c r="F592" s="44">
        <f t="shared" si="240"/>
        <v>0</v>
      </c>
      <c r="G592" s="44">
        <f t="shared" si="240"/>
        <v>0</v>
      </c>
      <c r="H592" s="45">
        <f t="shared" si="240"/>
        <v>0</v>
      </c>
      <c r="I592" s="13">
        <f t="shared" si="234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241">SUM(C594:C596)</f>
        <v>0</v>
      </c>
      <c r="D593" s="44">
        <f t="shared" si="241"/>
        <v>0</v>
      </c>
      <c r="E593" s="44">
        <f t="shared" si="241"/>
        <v>0</v>
      </c>
      <c r="F593" s="44">
        <f t="shared" si="241"/>
        <v>0</v>
      </c>
      <c r="G593" s="44">
        <f t="shared" si="241"/>
        <v>0</v>
      </c>
      <c r="H593" s="45">
        <f t="shared" si="241"/>
        <v>0</v>
      </c>
      <c r="I593" s="72">
        <f t="shared" si="234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234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234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234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:H597" si="242">SUM(C598:C600)</f>
        <v>0</v>
      </c>
      <c r="D597" s="44">
        <f t="shared" si="242"/>
        <v>0</v>
      </c>
      <c r="E597" s="44">
        <f t="shared" si="242"/>
        <v>0</v>
      </c>
      <c r="F597" s="44">
        <f t="shared" si="242"/>
        <v>0</v>
      </c>
      <c r="G597" s="44">
        <f t="shared" si="242"/>
        <v>0</v>
      </c>
      <c r="H597" s="45">
        <f t="shared" si="242"/>
        <v>0</v>
      </c>
      <c r="I597" s="13">
        <f t="shared" si="234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234"/>
        <v>0</v>
      </c>
      <c r="J598" s="8">
        <v>0.85</v>
      </c>
      <c r="K598" s="8">
        <f>J598/J590</f>
        <v>0.86734693877551017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234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234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34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234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234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234"/>
        <v>0</v>
      </c>
    </row>
    <row r="605" spans="1:11" hidden="1" x14ac:dyDescent="0.2">
      <c r="A605" s="100" t="s">
        <v>68</v>
      </c>
      <c r="B605" s="101"/>
      <c r="C605" s="102">
        <f t="shared" ref="C605:H605" si="243">SUM(C606,C609,C632)</f>
        <v>0</v>
      </c>
      <c r="D605" s="102">
        <f t="shared" si="243"/>
        <v>0</v>
      </c>
      <c r="E605" s="102">
        <f t="shared" si="243"/>
        <v>0</v>
      </c>
      <c r="F605" s="102">
        <f t="shared" si="243"/>
        <v>0</v>
      </c>
      <c r="G605" s="102">
        <f t="shared" si="243"/>
        <v>0</v>
      </c>
      <c r="H605" s="103">
        <f t="shared" si="243"/>
        <v>0</v>
      </c>
      <c r="I605" s="13">
        <f t="shared" si="234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244">SUM(C607)</f>
        <v>0</v>
      </c>
      <c r="D606" s="44">
        <f t="shared" si="244"/>
        <v>0</v>
      </c>
      <c r="E606" s="44">
        <f t="shared" si="244"/>
        <v>0</v>
      </c>
      <c r="F606" s="44">
        <f t="shared" si="244"/>
        <v>0</v>
      </c>
      <c r="G606" s="44">
        <f t="shared" si="244"/>
        <v>0</v>
      </c>
      <c r="H606" s="45">
        <f t="shared" si="244"/>
        <v>0</v>
      </c>
      <c r="I606" s="72">
        <f t="shared" si="234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234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234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:H609" si="245">SUM(C610,C617,C624)</f>
        <v>0</v>
      </c>
      <c r="D609" s="44">
        <f t="shared" si="245"/>
        <v>0</v>
      </c>
      <c r="E609" s="44">
        <f t="shared" si="245"/>
        <v>0</v>
      </c>
      <c r="F609" s="44">
        <f t="shared" si="245"/>
        <v>0</v>
      </c>
      <c r="G609" s="44">
        <f t="shared" si="245"/>
        <v>0</v>
      </c>
      <c r="H609" s="45">
        <f t="shared" si="245"/>
        <v>0</v>
      </c>
      <c r="I609" s="13">
        <f t="shared" si="234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246">SUM(C614,C615,C616)</f>
        <v>0</v>
      </c>
      <c r="D610" s="44">
        <f t="shared" si="246"/>
        <v>0</v>
      </c>
      <c r="E610" s="44">
        <f t="shared" si="246"/>
        <v>0</v>
      </c>
      <c r="F610" s="44">
        <f t="shared" si="246"/>
        <v>0</v>
      </c>
      <c r="G610" s="44">
        <f t="shared" si="246"/>
        <v>0</v>
      </c>
      <c r="H610" s="45">
        <f t="shared" si="246"/>
        <v>0</v>
      </c>
      <c r="I610" s="72">
        <f t="shared" si="234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34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247">C614+C615+C616-C613</f>
        <v>0</v>
      </c>
      <c r="D612" s="44">
        <f t="shared" si="247"/>
        <v>0</v>
      </c>
      <c r="E612" s="44">
        <f t="shared" si="247"/>
        <v>0</v>
      </c>
      <c r="F612" s="44">
        <f t="shared" si="247"/>
        <v>0</v>
      </c>
      <c r="G612" s="44">
        <f t="shared" si="247"/>
        <v>0</v>
      </c>
      <c r="H612" s="45">
        <f t="shared" si="247"/>
        <v>0</v>
      </c>
      <c r="I612" s="72">
        <f t="shared" si="234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234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234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234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234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:H617" si="248">SUM(C621,C622,C623)</f>
        <v>0</v>
      </c>
      <c r="D617" s="44">
        <f t="shared" si="248"/>
        <v>0</v>
      </c>
      <c r="E617" s="44">
        <f t="shared" si="248"/>
        <v>0</v>
      </c>
      <c r="F617" s="44">
        <f t="shared" si="248"/>
        <v>0</v>
      </c>
      <c r="G617" s="44">
        <f t="shared" si="248"/>
        <v>0</v>
      </c>
      <c r="H617" s="45">
        <f t="shared" si="248"/>
        <v>0</v>
      </c>
      <c r="I617" s="13">
        <f t="shared" si="234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34"/>
        <v>0</v>
      </c>
    </row>
    <row r="619" spans="1:11" hidden="1" x14ac:dyDescent="0.2">
      <c r="A619" s="64" t="s">
        <v>46</v>
      </c>
      <c r="B619" s="65"/>
      <c r="C619" s="44">
        <f t="shared" ref="C619:H619" si="249">C621+C622+C623-C620</f>
        <v>0</v>
      </c>
      <c r="D619" s="44">
        <f t="shared" si="249"/>
        <v>0</v>
      </c>
      <c r="E619" s="44">
        <f t="shared" si="249"/>
        <v>0</v>
      </c>
      <c r="F619" s="44">
        <f t="shared" si="249"/>
        <v>0</v>
      </c>
      <c r="G619" s="44">
        <f t="shared" si="249"/>
        <v>0</v>
      </c>
      <c r="H619" s="45">
        <f t="shared" si="249"/>
        <v>0</v>
      </c>
      <c r="I619" s="13">
        <f t="shared" si="234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234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234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234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234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250">SUM(C628,C629,C630)</f>
        <v>0</v>
      </c>
      <c r="D624" s="44">
        <f t="shared" si="250"/>
        <v>0</v>
      </c>
      <c r="E624" s="44">
        <f t="shared" si="250"/>
        <v>0</v>
      </c>
      <c r="F624" s="44">
        <f t="shared" si="250"/>
        <v>0</v>
      </c>
      <c r="G624" s="44">
        <f t="shared" si="250"/>
        <v>0</v>
      </c>
      <c r="H624" s="45">
        <f t="shared" si="250"/>
        <v>0</v>
      </c>
      <c r="I624" s="72">
        <f t="shared" si="234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34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251">C628+C629+C630-C627</f>
        <v>0</v>
      </c>
      <c r="D626" s="44">
        <f t="shared" si="251"/>
        <v>0</v>
      </c>
      <c r="E626" s="44">
        <f t="shared" si="251"/>
        <v>0</v>
      </c>
      <c r="F626" s="44">
        <f t="shared" si="251"/>
        <v>0</v>
      </c>
      <c r="G626" s="44">
        <f t="shared" si="251"/>
        <v>0</v>
      </c>
      <c r="H626" s="45">
        <f t="shared" si="251"/>
        <v>0</v>
      </c>
      <c r="I626" s="72">
        <f t="shared" si="234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234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234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234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234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234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234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234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252">C587-C605</f>
        <v>0</v>
      </c>
      <c r="D634" s="44">
        <f t="shared" si="252"/>
        <v>0</v>
      </c>
      <c r="E634" s="44">
        <f t="shared" si="252"/>
        <v>0</v>
      </c>
      <c r="F634" s="44">
        <f t="shared" si="252"/>
        <v>0</v>
      </c>
      <c r="G634" s="44">
        <f t="shared" si="252"/>
        <v>0</v>
      </c>
      <c r="H634" s="45">
        <f t="shared" si="252"/>
        <v>0</v>
      </c>
      <c r="I634" s="72">
        <f t="shared" si="234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234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253">C637</f>
        <v>0</v>
      </c>
      <c r="D636" s="106">
        <f t="shared" si="253"/>
        <v>0</v>
      </c>
      <c r="E636" s="106">
        <f t="shared" si="253"/>
        <v>0</v>
      </c>
      <c r="F636" s="106">
        <f t="shared" si="253"/>
        <v>0</v>
      </c>
      <c r="G636" s="106">
        <f t="shared" si="253"/>
        <v>0</v>
      </c>
      <c r="H636" s="107">
        <f t="shared" si="253"/>
        <v>0</v>
      </c>
      <c r="I636" s="71">
        <f t="shared" si="234"/>
        <v>0</v>
      </c>
    </row>
    <row r="637" spans="1:11" hidden="1" x14ac:dyDescent="0.2">
      <c r="A637" s="100" t="s">
        <v>71</v>
      </c>
      <c r="B637" s="101"/>
      <c r="C637" s="102">
        <f t="shared" ref="C637:H637" si="254">SUM(C638,C639,C640,C641)</f>
        <v>0</v>
      </c>
      <c r="D637" s="102">
        <f t="shared" si="254"/>
        <v>0</v>
      </c>
      <c r="E637" s="102">
        <f t="shared" si="254"/>
        <v>0</v>
      </c>
      <c r="F637" s="102">
        <f t="shared" si="254"/>
        <v>0</v>
      </c>
      <c r="G637" s="102">
        <f t="shared" si="254"/>
        <v>0</v>
      </c>
      <c r="H637" s="103">
        <f t="shared" si="254"/>
        <v>0</v>
      </c>
      <c r="I637" s="13">
        <f t="shared" si="234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234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255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255"/>
        <v>0</v>
      </c>
      <c r="J640" s="8">
        <v>0.13</v>
      </c>
      <c r="K640" s="8">
        <f>J640/J639</f>
        <v>0.1326530612244898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:H641" si="256">SUM(C642,C646,C650)</f>
        <v>0</v>
      </c>
      <c r="D641" s="44">
        <f t="shared" si="256"/>
        <v>0</v>
      </c>
      <c r="E641" s="44">
        <f t="shared" si="256"/>
        <v>0</v>
      </c>
      <c r="F641" s="44">
        <f t="shared" si="256"/>
        <v>0</v>
      </c>
      <c r="G641" s="44">
        <f t="shared" si="256"/>
        <v>0</v>
      </c>
      <c r="H641" s="45">
        <f t="shared" si="256"/>
        <v>0</v>
      </c>
      <c r="I641" s="13">
        <f t="shared" si="255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257">SUM(C643:C645)</f>
        <v>0</v>
      </c>
      <c r="D642" s="44">
        <f t="shared" si="257"/>
        <v>0</v>
      </c>
      <c r="E642" s="44">
        <f t="shared" si="257"/>
        <v>0</v>
      </c>
      <c r="F642" s="44">
        <f t="shared" si="257"/>
        <v>0</v>
      </c>
      <c r="G642" s="44">
        <f t="shared" si="257"/>
        <v>0</v>
      </c>
      <c r="H642" s="45">
        <f t="shared" si="257"/>
        <v>0</v>
      </c>
      <c r="I642" s="72">
        <f t="shared" si="255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255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255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255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:H646" si="258">SUM(C647:C649)</f>
        <v>0</v>
      </c>
      <c r="D646" s="44">
        <f t="shared" si="258"/>
        <v>0</v>
      </c>
      <c r="E646" s="44">
        <f t="shared" si="258"/>
        <v>0</v>
      </c>
      <c r="F646" s="44">
        <f t="shared" si="258"/>
        <v>0</v>
      </c>
      <c r="G646" s="44">
        <f t="shared" si="258"/>
        <v>0</v>
      </c>
      <c r="H646" s="45">
        <f t="shared" si="258"/>
        <v>0</v>
      </c>
      <c r="I646" s="13">
        <f t="shared" si="255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55"/>
        <v>0</v>
      </c>
      <c r="J647" s="8">
        <v>0.85</v>
      </c>
      <c r="K647" s="8">
        <f>J647/J639</f>
        <v>0.86734693877551017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55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255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55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255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255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255"/>
        <v>0</v>
      </c>
    </row>
    <row r="654" spans="1:11" hidden="1" x14ac:dyDescent="0.2">
      <c r="A654" s="100" t="s">
        <v>68</v>
      </c>
      <c r="B654" s="101"/>
      <c r="C654" s="102">
        <f t="shared" ref="C654:H654" si="259">SUM(C655,C658,C681)</f>
        <v>0</v>
      </c>
      <c r="D654" s="102">
        <f t="shared" si="259"/>
        <v>0</v>
      </c>
      <c r="E654" s="102">
        <f t="shared" si="259"/>
        <v>0</v>
      </c>
      <c r="F654" s="102">
        <f t="shared" si="259"/>
        <v>0</v>
      </c>
      <c r="G654" s="102">
        <f t="shared" si="259"/>
        <v>0</v>
      </c>
      <c r="H654" s="103">
        <f t="shared" si="259"/>
        <v>0</v>
      </c>
      <c r="I654" s="13">
        <f t="shared" si="255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260">SUM(C656)</f>
        <v>0</v>
      </c>
      <c r="D655" s="44">
        <f t="shared" si="260"/>
        <v>0</v>
      </c>
      <c r="E655" s="44">
        <f t="shared" si="260"/>
        <v>0</v>
      </c>
      <c r="F655" s="44">
        <f t="shared" si="260"/>
        <v>0</v>
      </c>
      <c r="G655" s="44">
        <f t="shared" si="260"/>
        <v>0</v>
      </c>
      <c r="H655" s="45">
        <f t="shared" si="260"/>
        <v>0</v>
      </c>
      <c r="I655" s="72">
        <f t="shared" si="255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255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255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:H658" si="261">SUM(C659,C666,C673)</f>
        <v>0</v>
      </c>
      <c r="D658" s="44">
        <f t="shared" si="261"/>
        <v>0</v>
      </c>
      <c r="E658" s="44">
        <f t="shared" si="261"/>
        <v>0</v>
      </c>
      <c r="F658" s="44">
        <f t="shared" si="261"/>
        <v>0</v>
      </c>
      <c r="G658" s="44">
        <f t="shared" si="261"/>
        <v>0</v>
      </c>
      <c r="H658" s="45">
        <f t="shared" si="261"/>
        <v>0</v>
      </c>
      <c r="I658" s="13">
        <f t="shared" si="255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262">SUM(C663,C664,C665)</f>
        <v>0</v>
      </c>
      <c r="D659" s="44">
        <f t="shared" si="262"/>
        <v>0</v>
      </c>
      <c r="E659" s="44">
        <f t="shared" si="262"/>
        <v>0</v>
      </c>
      <c r="F659" s="44">
        <f t="shared" si="262"/>
        <v>0</v>
      </c>
      <c r="G659" s="44">
        <f t="shared" si="262"/>
        <v>0</v>
      </c>
      <c r="H659" s="45">
        <f t="shared" si="262"/>
        <v>0</v>
      </c>
      <c r="I659" s="72">
        <f t="shared" si="255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55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263">C663+C664+C665-C662</f>
        <v>0</v>
      </c>
      <c r="D661" s="44">
        <f t="shared" si="263"/>
        <v>0</v>
      </c>
      <c r="E661" s="44">
        <f t="shared" si="263"/>
        <v>0</v>
      </c>
      <c r="F661" s="44">
        <f t="shared" si="263"/>
        <v>0</v>
      </c>
      <c r="G661" s="44">
        <f t="shared" si="263"/>
        <v>0</v>
      </c>
      <c r="H661" s="45">
        <f t="shared" si="263"/>
        <v>0</v>
      </c>
      <c r="I661" s="72">
        <f t="shared" si="255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255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255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255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255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:H666" si="264">SUM(C670,C671,C672)</f>
        <v>0</v>
      </c>
      <c r="D666" s="44">
        <f t="shared" si="264"/>
        <v>0</v>
      </c>
      <c r="E666" s="44">
        <f t="shared" si="264"/>
        <v>0</v>
      </c>
      <c r="F666" s="44">
        <f t="shared" si="264"/>
        <v>0</v>
      </c>
      <c r="G666" s="44">
        <f t="shared" si="264"/>
        <v>0</v>
      </c>
      <c r="H666" s="45">
        <f t="shared" si="264"/>
        <v>0</v>
      </c>
      <c r="I666" s="13">
        <f t="shared" si="255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55"/>
        <v>0</v>
      </c>
    </row>
    <row r="668" spans="1:11" hidden="1" x14ac:dyDescent="0.2">
      <c r="A668" s="64" t="s">
        <v>46</v>
      </c>
      <c r="B668" s="65"/>
      <c r="C668" s="44">
        <f t="shared" ref="C668:H668" si="265">C670+C671+C672-C669</f>
        <v>0</v>
      </c>
      <c r="D668" s="44">
        <f t="shared" si="265"/>
        <v>0</v>
      </c>
      <c r="E668" s="44">
        <f t="shared" si="265"/>
        <v>0</v>
      </c>
      <c r="F668" s="44">
        <f t="shared" si="265"/>
        <v>0</v>
      </c>
      <c r="G668" s="44">
        <f t="shared" si="265"/>
        <v>0</v>
      </c>
      <c r="H668" s="45">
        <f t="shared" si="265"/>
        <v>0</v>
      </c>
      <c r="I668" s="13">
        <f t="shared" si="255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255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255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255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255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266">SUM(C677,C678,C679)</f>
        <v>0</v>
      </c>
      <c r="D673" s="44">
        <f t="shared" si="266"/>
        <v>0</v>
      </c>
      <c r="E673" s="44">
        <f t="shared" si="266"/>
        <v>0</v>
      </c>
      <c r="F673" s="44">
        <f t="shared" si="266"/>
        <v>0</v>
      </c>
      <c r="G673" s="44">
        <f t="shared" si="266"/>
        <v>0</v>
      </c>
      <c r="H673" s="45">
        <f t="shared" si="266"/>
        <v>0</v>
      </c>
      <c r="I673" s="72">
        <f t="shared" si="255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55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267">C677+C678+C679-C676</f>
        <v>0</v>
      </c>
      <c r="D675" s="44">
        <f t="shared" si="267"/>
        <v>0</v>
      </c>
      <c r="E675" s="44">
        <f t="shared" si="267"/>
        <v>0</v>
      </c>
      <c r="F675" s="44">
        <f t="shared" si="267"/>
        <v>0</v>
      </c>
      <c r="G675" s="44">
        <f t="shared" si="267"/>
        <v>0</v>
      </c>
      <c r="H675" s="45">
        <f t="shared" si="267"/>
        <v>0</v>
      </c>
      <c r="I675" s="72">
        <f t="shared" si="255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255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255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255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255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255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255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255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268">C636-C654</f>
        <v>0</v>
      </c>
      <c r="D683" s="44">
        <f t="shared" si="268"/>
        <v>0</v>
      </c>
      <c r="E683" s="44">
        <f t="shared" si="268"/>
        <v>0</v>
      </c>
      <c r="F683" s="44">
        <f t="shared" si="268"/>
        <v>0</v>
      </c>
      <c r="G683" s="44">
        <f t="shared" si="268"/>
        <v>0</v>
      </c>
      <c r="H683" s="45">
        <f t="shared" si="268"/>
        <v>0</v>
      </c>
      <c r="I683" s="72">
        <f t="shared" si="255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255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:H685" si="269">C715</f>
        <v>1759</v>
      </c>
      <c r="D685" s="58">
        <f t="shared" si="269"/>
        <v>0</v>
      </c>
      <c r="E685" s="58">
        <f t="shared" si="269"/>
        <v>1759</v>
      </c>
      <c r="F685" s="58">
        <f t="shared" si="269"/>
        <v>1412.5</v>
      </c>
      <c r="G685" s="58">
        <f t="shared" si="269"/>
        <v>8714.4</v>
      </c>
      <c r="H685" s="59">
        <f t="shared" si="269"/>
        <v>0</v>
      </c>
      <c r="I685" s="71">
        <f t="shared" si="255"/>
        <v>11885.9</v>
      </c>
    </row>
    <row r="686" spans="1:11" x14ac:dyDescent="0.2">
      <c r="A686" s="100" t="s">
        <v>68</v>
      </c>
      <c r="B686" s="101"/>
      <c r="C686" s="102">
        <f t="shared" ref="C686:H686" si="270">SUM(C687,C690,C713)</f>
        <v>2059</v>
      </c>
      <c r="D686" s="102">
        <f t="shared" si="270"/>
        <v>0</v>
      </c>
      <c r="E686" s="102">
        <f t="shared" si="270"/>
        <v>2059</v>
      </c>
      <c r="F686" s="102">
        <f t="shared" si="270"/>
        <v>2112.5</v>
      </c>
      <c r="G686" s="102">
        <f t="shared" si="270"/>
        <v>8714.4</v>
      </c>
      <c r="H686" s="103">
        <f t="shared" si="270"/>
        <v>0</v>
      </c>
      <c r="I686" s="13">
        <f t="shared" si="255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271">SUM(C688)</f>
        <v>0</v>
      </c>
      <c r="D687" s="44">
        <f t="shared" si="271"/>
        <v>0</v>
      </c>
      <c r="E687" s="44">
        <f t="shared" si="271"/>
        <v>0</v>
      </c>
      <c r="F687" s="44">
        <f t="shared" si="271"/>
        <v>0</v>
      </c>
      <c r="G687" s="44">
        <f t="shared" si="271"/>
        <v>0</v>
      </c>
      <c r="H687" s="45">
        <f t="shared" si="271"/>
        <v>0</v>
      </c>
      <c r="I687" s="13">
        <f t="shared" si="255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272">C735+C784</f>
        <v>0</v>
      </c>
      <c r="D688" s="39">
        <f t="shared" si="272"/>
        <v>0</v>
      </c>
      <c r="E688" s="39">
        <f>C688+D688</f>
        <v>0</v>
      </c>
      <c r="F688" s="54">
        <f t="shared" si="272"/>
        <v>0</v>
      </c>
      <c r="G688" s="54">
        <f t="shared" si="272"/>
        <v>0</v>
      </c>
      <c r="H688" s="55">
        <f t="shared" si="272"/>
        <v>0</v>
      </c>
      <c r="I688" s="13">
        <f t="shared" si="255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55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:H690" si="273">SUM(C691,C698,C705)</f>
        <v>2059</v>
      </c>
      <c r="D690" s="44">
        <f t="shared" si="273"/>
        <v>0</v>
      </c>
      <c r="E690" s="44">
        <f t="shared" si="273"/>
        <v>2059</v>
      </c>
      <c r="F690" s="44">
        <f t="shared" si="273"/>
        <v>2112.5</v>
      </c>
      <c r="G690" s="44">
        <f t="shared" si="273"/>
        <v>8714.4</v>
      </c>
      <c r="H690" s="45">
        <f t="shared" si="273"/>
        <v>0</v>
      </c>
      <c r="I690" s="13">
        <f t="shared" si="255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:H691" si="274">SUM(C695,C696,C697)</f>
        <v>1759</v>
      </c>
      <c r="D691" s="44">
        <f t="shared" si="274"/>
        <v>0</v>
      </c>
      <c r="E691" s="44">
        <f t="shared" si="274"/>
        <v>1759</v>
      </c>
      <c r="F691" s="44">
        <f t="shared" si="274"/>
        <v>1412.5</v>
      </c>
      <c r="G691" s="44">
        <f t="shared" si="274"/>
        <v>8714.4</v>
      </c>
      <c r="H691" s="45">
        <f t="shared" si="274"/>
        <v>0</v>
      </c>
      <c r="I691" s="13">
        <f t="shared" si="255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55"/>
        <v>0</v>
      </c>
    </row>
    <row r="693" spans="1:13" x14ac:dyDescent="0.2">
      <c r="A693" s="64" t="s">
        <v>46</v>
      </c>
      <c r="B693" s="65"/>
      <c r="C693" s="44">
        <f t="shared" ref="C693:H693" si="275">C695+C696+C697-C694</f>
        <v>150</v>
      </c>
      <c r="D693" s="44">
        <f t="shared" si="275"/>
        <v>0</v>
      </c>
      <c r="E693" s="44">
        <f t="shared" si="275"/>
        <v>150</v>
      </c>
      <c r="F693" s="44">
        <f t="shared" si="275"/>
        <v>0</v>
      </c>
      <c r="G693" s="44">
        <f t="shared" si="275"/>
        <v>1417.5</v>
      </c>
      <c r="H693" s="45">
        <f t="shared" si="275"/>
        <v>0</v>
      </c>
      <c r="I693" s="13">
        <f t="shared" si="255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7" si="276">D741+D790</f>
        <v>0</v>
      </c>
      <c r="E694" s="44">
        <f t="shared" si="276"/>
        <v>1609</v>
      </c>
      <c r="F694" s="44">
        <f t="shared" si="276"/>
        <v>1412.5</v>
      </c>
      <c r="G694" s="44">
        <f t="shared" si="276"/>
        <v>7296.9</v>
      </c>
      <c r="H694" s="45">
        <f t="shared" si="276"/>
        <v>0</v>
      </c>
      <c r="I694" s="13">
        <f t="shared" si="255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277">C742+C791</f>
        <v>351.8</v>
      </c>
      <c r="D695" s="39">
        <f t="shared" si="276"/>
        <v>0</v>
      </c>
      <c r="E695" s="39">
        <f>C695+D695</f>
        <v>351.8</v>
      </c>
      <c r="F695" s="54">
        <f t="shared" si="276"/>
        <v>282.5</v>
      </c>
      <c r="G695" s="54">
        <f t="shared" si="276"/>
        <v>1742.9</v>
      </c>
      <c r="H695" s="55">
        <f t="shared" si="276"/>
        <v>0</v>
      </c>
      <c r="I695" s="13">
        <f t="shared" si="255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277"/>
        <v>1407.2</v>
      </c>
      <c r="D696" s="39">
        <f t="shared" si="276"/>
        <v>0</v>
      </c>
      <c r="E696" s="39">
        <f>C696+D696</f>
        <v>1407.2</v>
      </c>
      <c r="F696" s="54">
        <f t="shared" si="276"/>
        <v>1130</v>
      </c>
      <c r="G696" s="54">
        <f t="shared" si="276"/>
        <v>6971.5</v>
      </c>
      <c r="H696" s="55">
        <f t="shared" si="276"/>
        <v>0</v>
      </c>
      <c r="I696" s="13">
        <f t="shared" si="255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277"/>
        <v>0</v>
      </c>
      <c r="D697" s="39">
        <f t="shared" si="276"/>
        <v>0</v>
      </c>
      <c r="E697" s="39">
        <f>C697+D697</f>
        <v>0</v>
      </c>
      <c r="F697" s="54">
        <f t="shared" si="276"/>
        <v>0</v>
      </c>
      <c r="G697" s="54">
        <f t="shared" si="276"/>
        <v>0</v>
      </c>
      <c r="H697" s="55">
        <f t="shared" si="276"/>
        <v>0</v>
      </c>
      <c r="I697" s="13">
        <f t="shared" si="255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278">SUM(C702,C703,C704)</f>
        <v>0</v>
      </c>
      <c r="D698" s="44">
        <f t="shared" si="278"/>
        <v>0</v>
      </c>
      <c r="E698" s="44">
        <f t="shared" si="278"/>
        <v>0</v>
      </c>
      <c r="F698" s="44">
        <f t="shared" si="278"/>
        <v>0</v>
      </c>
      <c r="G698" s="44">
        <f t="shared" si="278"/>
        <v>0</v>
      </c>
      <c r="H698" s="45">
        <f t="shared" si="278"/>
        <v>0</v>
      </c>
      <c r="I698" s="72">
        <f t="shared" si="255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55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279">C702+C703+C704-C701</f>
        <v>0</v>
      </c>
      <c r="D700" s="44">
        <f t="shared" si="279"/>
        <v>0</v>
      </c>
      <c r="E700" s="44">
        <f t="shared" si="279"/>
        <v>0</v>
      </c>
      <c r="F700" s="44">
        <f t="shared" si="279"/>
        <v>0</v>
      </c>
      <c r="G700" s="44">
        <f t="shared" si="279"/>
        <v>0</v>
      </c>
      <c r="H700" s="45">
        <f t="shared" si="279"/>
        <v>0</v>
      </c>
      <c r="I700" s="72">
        <f t="shared" si="255"/>
        <v>0</v>
      </c>
    </row>
    <row r="701" spans="1:13" s="3" customFormat="1" hidden="1" x14ac:dyDescent="0.2">
      <c r="A701" s="64" t="s">
        <v>47</v>
      </c>
      <c r="B701" s="65"/>
      <c r="C701" s="44">
        <f t="shared" ref="C701:H704" si="280">C748+C797</f>
        <v>0</v>
      </c>
      <c r="D701" s="44">
        <f t="shared" si="280"/>
        <v>0</v>
      </c>
      <c r="E701" s="44">
        <f t="shared" si="280"/>
        <v>0</v>
      </c>
      <c r="F701" s="44">
        <f t="shared" si="280"/>
        <v>0</v>
      </c>
      <c r="G701" s="44">
        <f t="shared" si="280"/>
        <v>0</v>
      </c>
      <c r="H701" s="45">
        <f t="shared" si="280"/>
        <v>0</v>
      </c>
      <c r="I701" s="72">
        <f t="shared" si="255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si="280"/>
        <v>0</v>
      </c>
      <c r="D702" s="54">
        <f>D749</f>
        <v>0</v>
      </c>
      <c r="E702" s="54">
        <f>C702+D702</f>
        <v>0</v>
      </c>
      <c r="F702" s="54">
        <f t="shared" si="280"/>
        <v>0</v>
      </c>
      <c r="G702" s="54">
        <f t="shared" si="280"/>
        <v>0</v>
      </c>
      <c r="H702" s="55">
        <f t="shared" si="280"/>
        <v>0</v>
      </c>
      <c r="I702" s="72">
        <f t="shared" si="255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280"/>
        <v>0</v>
      </c>
      <c r="D703" s="54">
        <f>D750</f>
        <v>0</v>
      </c>
      <c r="E703" s="54">
        <f>C703+D703</f>
        <v>0</v>
      </c>
      <c r="F703" s="54">
        <f t="shared" si="280"/>
        <v>0</v>
      </c>
      <c r="G703" s="54">
        <f t="shared" si="280"/>
        <v>0</v>
      </c>
      <c r="H703" s="55">
        <f t="shared" si="280"/>
        <v>0</v>
      </c>
      <c r="I703" s="72">
        <f t="shared" ref="I703:I766" si="281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280"/>
        <v>0</v>
      </c>
      <c r="D704" s="54">
        <f>D751</f>
        <v>0</v>
      </c>
      <c r="E704" s="54">
        <f>C704+D704</f>
        <v>0</v>
      </c>
      <c r="F704" s="54">
        <f t="shared" si="280"/>
        <v>0</v>
      </c>
      <c r="G704" s="54">
        <f t="shared" si="280"/>
        <v>0</v>
      </c>
      <c r="H704" s="55">
        <f t="shared" si="280"/>
        <v>0</v>
      </c>
      <c r="I704" s="72">
        <f t="shared" si="281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282">SUM(C709,C710,C711)</f>
        <v>300</v>
      </c>
      <c r="D705" s="44">
        <f t="shared" si="282"/>
        <v>0</v>
      </c>
      <c r="E705" s="44">
        <f t="shared" si="282"/>
        <v>300</v>
      </c>
      <c r="F705" s="44">
        <f t="shared" si="282"/>
        <v>700</v>
      </c>
      <c r="G705" s="44">
        <f t="shared" si="282"/>
        <v>0</v>
      </c>
      <c r="H705" s="45">
        <f t="shared" si="282"/>
        <v>0</v>
      </c>
      <c r="I705" s="72">
        <f t="shared" si="281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81"/>
        <v>0</v>
      </c>
    </row>
    <row r="707" spans="1:9" s="3" customFormat="1" x14ac:dyDescent="0.2">
      <c r="A707" s="64" t="s">
        <v>46</v>
      </c>
      <c r="B707" s="65"/>
      <c r="C707" s="44">
        <f t="shared" ref="C707:H707" si="283">C709+C710+C711-C708</f>
        <v>200</v>
      </c>
      <c r="D707" s="44">
        <f t="shared" si="283"/>
        <v>0</v>
      </c>
      <c r="E707" s="44">
        <f t="shared" si="283"/>
        <v>200</v>
      </c>
      <c r="F707" s="44">
        <f t="shared" si="283"/>
        <v>179</v>
      </c>
      <c r="G707" s="44">
        <f t="shared" si="283"/>
        <v>0</v>
      </c>
      <c r="H707" s="45">
        <f t="shared" si="283"/>
        <v>0</v>
      </c>
      <c r="I707" s="72">
        <f t="shared" si="281"/>
        <v>379</v>
      </c>
    </row>
    <row r="708" spans="1:9" s="3" customFormat="1" x14ac:dyDescent="0.2">
      <c r="A708" s="64" t="s">
        <v>47</v>
      </c>
      <c r="B708" s="65"/>
      <c r="C708" s="44">
        <f t="shared" ref="C708:H711" si="284">C755+C804</f>
        <v>100</v>
      </c>
      <c r="D708" s="44">
        <f t="shared" si="284"/>
        <v>0</v>
      </c>
      <c r="E708" s="44">
        <f t="shared" si="284"/>
        <v>100</v>
      </c>
      <c r="F708" s="44">
        <f t="shared" si="284"/>
        <v>521</v>
      </c>
      <c r="G708" s="44">
        <f t="shared" si="284"/>
        <v>0</v>
      </c>
      <c r="H708" s="45">
        <f t="shared" si="284"/>
        <v>0</v>
      </c>
      <c r="I708" s="72">
        <f t="shared" si="281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si="284"/>
        <v>30</v>
      </c>
      <c r="D709" s="54">
        <f t="shared" si="284"/>
        <v>0</v>
      </c>
      <c r="E709" s="54">
        <f>C709+D709</f>
        <v>30</v>
      </c>
      <c r="F709" s="54">
        <f t="shared" si="284"/>
        <v>70</v>
      </c>
      <c r="G709" s="54">
        <f t="shared" si="284"/>
        <v>0</v>
      </c>
      <c r="H709" s="55">
        <f t="shared" si="284"/>
        <v>0</v>
      </c>
      <c r="I709" s="72">
        <f t="shared" si="281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284"/>
        <v>270</v>
      </c>
      <c r="D710" s="54">
        <f t="shared" si="284"/>
        <v>0</v>
      </c>
      <c r="E710" s="54">
        <f>C710+D710</f>
        <v>270</v>
      </c>
      <c r="F710" s="54">
        <f t="shared" si="284"/>
        <v>630</v>
      </c>
      <c r="G710" s="54">
        <f t="shared" si="284"/>
        <v>0</v>
      </c>
      <c r="H710" s="55">
        <f t="shared" si="284"/>
        <v>0</v>
      </c>
      <c r="I710" s="72">
        <f t="shared" si="281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284"/>
        <v>0</v>
      </c>
      <c r="D711" s="54">
        <f t="shared" si="284"/>
        <v>0</v>
      </c>
      <c r="E711" s="54">
        <f>C711+D711</f>
        <v>0</v>
      </c>
      <c r="F711" s="54">
        <f t="shared" si="284"/>
        <v>0</v>
      </c>
      <c r="G711" s="54">
        <f t="shared" si="284"/>
        <v>0</v>
      </c>
      <c r="H711" s="55">
        <f t="shared" si="284"/>
        <v>0</v>
      </c>
      <c r="I711" s="72">
        <f t="shared" si="281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81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285">C760+C809</f>
        <v>0</v>
      </c>
      <c r="D713" s="44">
        <f t="shared" si="285"/>
        <v>0</v>
      </c>
      <c r="E713" s="44">
        <f>C713+D713</f>
        <v>0</v>
      </c>
      <c r="F713" s="44">
        <f t="shared" si="285"/>
        <v>0</v>
      </c>
      <c r="G713" s="44">
        <f t="shared" si="285"/>
        <v>0</v>
      </c>
      <c r="H713" s="45">
        <f t="shared" si="285"/>
        <v>0</v>
      </c>
      <c r="I713" s="72">
        <f t="shared" si="281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81"/>
        <v>0</v>
      </c>
    </row>
    <row r="715" spans="1:9" s="2" customFormat="1" x14ac:dyDescent="0.2">
      <c r="A715" s="104" t="s">
        <v>99</v>
      </c>
      <c r="B715" s="105"/>
      <c r="C715" s="106">
        <f t="shared" ref="C715:H715" si="286">C716</f>
        <v>1759</v>
      </c>
      <c r="D715" s="106">
        <f t="shared" si="286"/>
        <v>0</v>
      </c>
      <c r="E715" s="106">
        <f t="shared" si="286"/>
        <v>1759</v>
      </c>
      <c r="F715" s="106">
        <f t="shared" si="286"/>
        <v>1412.5</v>
      </c>
      <c r="G715" s="106">
        <f t="shared" si="286"/>
        <v>8714.4</v>
      </c>
      <c r="H715" s="107">
        <f t="shared" si="286"/>
        <v>0</v>
      </c>
      <c r="I715" s="71">
        <f t="shared" si="281"/>
        <v>11885.9</v>
      </c>
    </row>
    <row r="716" spans="1:9" s="6" customFormat="1" x14ac:dyDescent="0.2">
      <c r="A716" s="108" t="s">
        <v>71</v>
      </c>
      <c r="B716" s="109"/>
      <c r="C716" s="110">
        <f t="shared" ref="C716:H716" si="287">SUM(C717,C718,C719,C720)</f>
        <v>1759</v>
      </c>
      <c r="D716" s="110">
        <f t="shared" si="287"/>
        <v>0</v>
      </c>
      <c r="E716" s="110">
        <f t="shared" si="287"/>
        <v>1759</v>
      </c>
      <c r="F716" s="110">
        <f t="shared" si="287"/>
        <v>1412.5</v>
      </c>
      <c r="G716" s="110">
        <f t="shared" si="287"/>
        <v>8714.4</v>
      </c>
      <c r="H716" s="111">
        <f t="shared" si="287"/>
        <v>0</v>
      </c>
      <c r="I716" s="112">
        <f t="shared" si="281"/>
        <v>11885.9</v>
      </c>
    </row>
    <row r="717" spans="1:9" x14ac:dyDescent="0.2">
      <c r="A717" s="37" t="s">
        <v>12</v>
      </c>
      <c r="B717" s="38"/>
      <c r="C717" s="39">
        <v>240</v>
      </c>
      <c r="D717" s="39">
        <v>-240</v>
      </c>
      <c r="E717" s="39">
        <f>SUM(C717,D717)</f>
        <v>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81"/>
        <v>202.60000000000002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281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81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:H720" si="288">SUM(C721,C725,C729)</f>
        <v>0</v>
      </c>
      <c r="D720" s="44">
        <f t="shared" si="288"/>
        <v>240</v>
      </c>
      <c r="E720" s="44">
        <f t="shared" si="288"/>
        <v>240</v>
      </c>
      <c r="F720" s="44">
        <f t="shared" si="288"/>
        <v>1130</v>
      </c>
      <c r="G720" s="44">
        <f t="shared" si="288"/>
        <v>6971.5</v>
      </c>
      <c r="H720" s="45">
        <f t="shared" si="288"/>
        <v>0</v>
      </c>
      <c r="I720" s="13">
        <f t="shared" si="281"/>
        <v>8341.5</v>
      </c>
    </row>
    <row r="721" spans="1:9" x14ac:dyDescent="0.2">
      <c r="A721" s="46" t="s">
        <v>17</v>
      </c>
      <c r="B721" s="47" t="s">
        <v>16</v>
      </c>
      <c r="C721" s="44">
        <f t="shared" ref="C721:H721" si="289">SUM(C722:C724)</f>
        <v>0</v>
      </c>
      <c r="D721" s="44">
        <f t="shared" si="289"/>
        <v>240</v>
      </c>
      <c r="E721" s="44">
        <f t="shared" si="289"/>
        <v>240</v>
      </c>
      <c r="F721" s="44">
        <f t="shared" si="289"/>
        <v>1130</v>
      </c>
      <c r="G721" s="44">
        <f t="shared" si="289"/>
        <v>6971.5</v>
      </c>
      <c r="H721" s="45">
        <f t="shared" si="289"/>
        <v>0</v>
      </c>
      <c r="I721" s="13">
        <f t="shared" si="281"/>
        <v>8341.5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81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281"/>
        <v>0</v>
      </c>
    </row>
    <row r="724" spans="1:9" s="3" customFormat="1" x14ac:dyDescent="0.2">
      <c r="A724" s="48" t="s">
        <v>22</v>
      </c>
      <c r="B724" s="50" t="s">
        <v>23</v>
      </c>
      <c r="C724" s="54"/>
      <c r="D724" s="54">
        <v>240</v>
      </c>
      <c r="E724" s="54">
        <f>SUM(C724,D724)</f>
        <v>240</v>
      </c>
      <c r="F724" s="54"/>
      <c r="G724" s="54"/>
      <c r="H724" s="55"/>
      <c r="I724" s="72">
        <f t="shared" si="281"/>
        <v>240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290">SUM(C726:C728)</f>
        <v>0</v>
      </c>
      <c r="D725" s="44">
        <f t="shared" si="290"/>
        <v>0</v>
      </c>
      <c r="E725" s="44">
        <f t="shared" si="290"/>
        <v>0</v>
      </c>
      <c r="F725" s="44">
        <f t="shared" si="290"/>
        <v>0</v>
      </c>
      <c r="G725" s="44">
        <f t="shared" si="290"/>
        <v>0</v>
      </c>
      <c r="H725" s="45">
        <f t="shared" si="290"/>
        <v>0</v>
      </c>
      <c r="I725" s="72">
        <f t="shared" si="281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281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281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281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291">SUM(C730:C732)</f>
        <v>0</v>
      </c>
      <c r="D729" s="44">
        <f t="shared" si="291"/>
        <v>0</v>
      </c>
      <c r="E729" s="44">
        <f t="shared" si="291"/>
        <v>0</v>
      </c>
      <c r="F729" s="44">
        <f t="shared" si="291"/>
        <v>0</v>
      </c>
      <c r="G729" s="44">
        <f t="shared" si="291"/>
        <v>0</v>
      </c>
      <c r="H729" s="45">
        <f t="shared" si="291"/>
        <v>0</v>
      </c>
      <c r="I729" s="72">
        <f t="shared" si="281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281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281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281"/>
        <v>0</v>
      </c>
    </row>
    <row r="733" spans="1:9" s="6" customFormat="1" x14ac:dyDescent="0.2">
      <c r="A733" s="108" t="s">
        <v>68</v>
      </c>
      <c r="B733" s="109"/>
      <c r="C733" s="110">
        <f t="shared" ref="C733:H733" si="292">SUM(C734,C737,C760)</f>
        <v>1759</v>
      </c>
      <c r="D733" s="110">
        <f t="shared" si="292"/>
        <v>0</v>
      </c>
      <c r="E733" s="110">
        <f t="shared" si="292"/>
        <v>1759</v>
      </c>
      <c r="F733" s="110">
        <f t="shared" si="292"/>
        <v>1412.5</v>
      </c>
      <c r="G733" s="110">
        <f t="shared" si="292"/>
        <v>8714.4</v>
      </c>
      <c r="H733" s="111">
        <f t="shared" si="292"/>
        <v>0</v>
      </c>
      <c r="I733" s="112">
        <f t="shared" si="281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293">SUM(C735)</f>
        <v>0</v>
      </c>
      <c r="D734" s="44">
        <f t="shared" si="293"/>
        <v>0</v>
      </c>
      <c r="E734" s="44">
        <f t="shared" si="293"/>
        <v>0</v>
      </c>
      <c r="F734" s="44">
        <f t="shared" si="293"/>
        <v>0</v>
      </c>
      <c r="G734" s="44">
        <f t="shared" si="293"/>
        <v>0</v>
      </c>
      <c r="H734" s="45">
        <f t="shared" si="293"/>
        <v>0</v>
      </c>
      <c r="I734" s="13">
        <f t="shared" si="281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281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81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:H737" si="294">SUM(C738,C745,C752)</f>
        <v>1759</v>
      </c>
      <c r="D737" s="44">
        <f t="shared" si="294"/>
        <v>0</v>
      </c>
      <c r="E737" s="44">
        <f t="shared" si="294"/>
        <v>1759</v>
      </c>
      <c r="F737" s="44">
        <f t="shared" si="294"/>
        <v>1412.5</v>
      </c>
      <c r="G737" s="44">
        <f t="shared" si="294"/>
        <v>8714.4</v>
      </c>
      <c r="H737" s="45">
        <f t="shared" si="294"/>
        <v>0</v>
      </c>
      <c r="I737" s="13">
        <f t="shared" si="281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:H738" si="295">SUM(C742,C743,C744)</f>
        <v>1759</v>
      </c>
      <c r="D738" s="44">
        <f t="shared" si="295"/>
        <v>0</v>
      </c>
      <c r="E738" s="44">
        <f t="shared" si="295"/>
        <v>1759</v>
      </c>
      <c r="F738" s="44">
        <f t="shared" si="295"/>
        <v>1412.5</v>
      </c>
      <c r="G738" s="44">
        <f t="shared" si="295"/>
        <v>8714.4</v>
      </c>
      <c r="H738" s="45">
        <f t="shared" si="295"/>
        <v>0</v>
      </c>
      <c r="I738" s="13">
        <f t="shared" si="281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81"/>
        <v>0</v>
      </c>
    </row>
    <row r="740" spans="1:11" x14ac:dyDescent="0.2">
      <c r="A740" s="64" t="s">
        <v>46</v>
      </c>
      <c r="B740" s="65"/>
      <c r="C740" s="44">
        <f t="shared" ref="C740:H740" si="296">C742+C743+C744-C741</f>
        <v>150</v>
      </c>
      <c r="D740" s="44">
        <f t="shared" si="296"/>
        <v>0</v>
      </c>
      <c r="E740" s="44">
        <f t="shared" si="296"/>
        <v>150</v>
      </c>
      <c r="F740" s="44">
        <f t="shared" si="296"/>
        <v>0</v>
      </c>
      <c r="G740" s="44">
        <f t="shared" si="296"/>
        <v>1417.5</v>
      </c>
      <c r="H740" s="45">
        <f t="shared" si="296"/>
        <v>0</v>
      </c>
      <c r="I740" s="13">
        <f t="shared" si="281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81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81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81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281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297">SUM(C749,C750,C751)</f>
        <v>0</v>
      </c>
      <c r="D745" s="44">
        <f t="shared" si="297"/>
        <v>0</v>
      </c>
      <c r="E745" s="44">
        <f t="shared" si="297"/>
        <v>0</v>
      </c>
      <c r="F745" s="44">
        <f t="shared" si="297"/>
        <v>0</v>
      </c>
      <c r="G745" s="44">
        <f t="shared" si="297"/>
        <v>0</v>
      </c>
      <c r="H745" s="45">
        <f t="shared" si="297"/>
        <v>0</v>
      </c>
      <c r="I745" s="72">
        <f t="shared" si="281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81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298">C749+C750+C751-C748</f>
        <v>0</v>
      </c>
      <c r="D747" s="44">
        <f t="shared" si="298"/>
        <v>0</v>
      </c>
      <c r="E747" s="44">
        <f t="shared" si="298"/>
        <v>0</v>
      </c>
      <c r="F747" s="44">
        <f t="shared" si="298"/>
        <v>0</v>
      </c>
      <c r="G747" s="44">
        <f t="shared" si="298"/>
        <v>0</v>
      </c>
      <c r="H747" s="45">
        <f t="shared" si="298"/>
        <v>0</v>
      </c>
      <c r="I747" s="72">
        <f t="shared" si="281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281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281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281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281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299">SUM(C756,C757,C758)</f>
        <v>0</v>
      </c>
      <c r="D752" s="44">
        <f t="shared" si="299"/>
        <v>0</v>
      </c>
      <c r="E752" s="44">
        <f t="shared" si="299"/>
        <v>0</v>
      </c>
      <c r="F752" s="44">
        <f t="shared" si="299"/>
        <v>0</v>
      </c>
      <c r="G752" s="44">
        <f t="shared" si="299"/>
        <v>0</v>
      </c>
      <c r="H752" s="45">
        <f t="shared" si="299"/>
        <v>0</v>
      </c>
      <c r="I752" s="72">
        <f t="shared" si="281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81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300">C756+C757+C758-C755</f>
        <v>0</v>
      </c>
      <c r="D754" s="44">
        <f t="shared" si="300"/>
        <v>0</v>
      </c>
      <c r="E754" s="44">
        <f t="shared" si="300"/>
        <v>0</v>
      </c>
      <c r="F754" s="44">
        <f t="shared" si="300"/>
        <v>0</v>
      </c>
      <c r="G754" s="44">
        <f t="shared" si="300"/>
        <v>0</v>
      </c>
      <c r="H754" s="45">
        <f t="shared" si="300"/>
        <v>0</v>
      </c>
      <c r="I754" s="72">
        <f t="shared" si="281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281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281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281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281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81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281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81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301">C715-C733</f>
        <v>0</v>
      </c>
      <c r="D762" s="44">
        <f t="shared" si="301"/>
        <v>0</v>
      </c>
      <c r="E762" s="44">
        <f t="shared" si="301"/>
        <v>0</v>
      </c>
      <c r="F762" s="44">
        <f t="shared" si="301"/>
        <v>0</v>
      </c>
      <c r="G762" s="44">
        <f t="shared" si="301"/>
        <v>0</v>
      </c>
      <c r="H762" s="45">
        <f t="shared" si="301"/>
        <v>0</v>
      </c>
      <c r="I762" s="72">
        <f t="shared" si="281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81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302">C765</f>
        <v>300</v>
      </c>
      <c r="D764" s="106">
        <f t="shared" si="302"/>
        <v>0</v>
      </c>
      <c r="E764" s="106">
        <f t="shared" si="302"/>
        <v>300</v>
      </c>
      <c r="F764" s="106">
        <f t="shared" si="302"/>
        <v>700</v>
      </c>
      <c r="G764" s="106">
        <f t="shared" si="302"/>
        <v>0</v>
      </c>
      <c r="H764" s="107">
        <f t="shared" si="302"/>
        <v>0</v>
      </c>
      <c r="I764" s="71">
        <f t="shared" si="281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303">SUM(C766,C767,C768,C769)</f>
        <v>300</v>
      </c>
      <c r="D765" s="110">
        <f t="shared" si="303"/>
        <v>0</v>
      </c>
      <c r="E765" s="110">
        <f t="shared" si="303"/>
        <v>300</v>
      </c>
      <c r="F765" s="110">
        <f t="shared" si="303"/>
        <v>700</v>
      </c>
      <c r="G765" s="110">
        <f t="shared" si="303"/>
        <v>0</v>
      </c>
      <c r="H765" s="111">
        <f t="shared" si="303"/>
        <v>0</v>
      </c>
      <c r="I765" s="112">
        <f t="shared" si="281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304">SUM(C766,D766)</f>
        <v>200</v>
      </c>
      <c r="F766" s="39">
        <f>ROUND(700*0.1,1)</f>
        <v>70</v>
      </c>
      <c r="G766" s="39"/>
      <c r="H766" s="40"/>
      <c r="I766" s="13">
        <f t="shared" si="281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304"/>
        <v>0</v>
      </c>
      <c r="F767" s="54"/>
      <c r="G767" s="54"/>
      <c r="H767" s="55"/>
      <c r="I767" s="72">
        <f t="shared" ref="I767:I815" si="305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304"/>
        <v>0</v>
      </c>
      <c r="F768" s="39"/>
      <c r="G768" s="39"/>
      <c r="H768" s="55"/>
      <c r="I768" s="72">
        <f t="shared" si="305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306">SUM(C770,C774,C778)</f>
        <v>100</v>
      </c>
      <c r="D769" s="44">
        <f t="shared" si="306"/>
        <v>0</v>
      </c>
      <c r="E769" s="44">
        <f t="shared" si="306"/>
        <v>100</v>
      </c>
      <c r="F769" s="44">
        <f t="shared" si="306"/>
        <v>630</v>
      </c>
      <c r="G769" s="44">
        <f t="shared" si="306"/>
        <v>0</v>
      </c>
      <c r="H769" s="45">
        <f t="shared" si="306"/>
        <v>0</v>
      </c>
      <c r="I769" s="13">
        <f t="shared" si="305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307">SUM(C771:C773)</f>
        <v>0</v>
      </c>
      <c r="D770" s="44">
        <f t="shared" si="307"/>
        <v>0</v>
      </c>
      <c r="E770" s="44">
        <f t="shared" si="307"/>
        <v>0</v>
      </c>
      <c r="F770" s="44">
        <f t="shared" si="307"/>
        <v>0</v>
      </c>
      <c r="G770" s="44">
        <f t="shared" si="307"/>
        <v>0</v>
      </c>
      <c r="H770" s="45">
        <f t="shared" si="307"/>
        <v>0</v>
      </c>
      <c r="I770" s="13">
        <f t="shared" si="305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308">SUM(C771,D771)</f>
        <v>0</v>
      </c>
      <c r="F771" s="39"/>
      <c r="G771" s="39"/>
      <c r="H771" s="40"/>
      <c r="I771" s="13">
        <f t="shared" si="305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308"/>
        <v>0</v>
      </c>
      <c r="F772" s="54"/>
      <c r="G772" s="54"/>
      <c r="H772" s="55"/>
      <c r="I772" s="72">
        <f t="shared" si="305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308"/>
        <v>0</v>
      </c>
      <c r="F773" s="54"/>
      <c r="G773" s="54"/>
      <c r="H773" s="55"/>
      <c r="I773" s="72">
        <f t="shared" si="305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309">SUM(C775:C777)</f>
        <v>0</v>
      </c>
      <c r="D774" s="44">
        <f t="shared" si="309"/>
        <v>0</v>
      </c>
      <c r="E774" s="44">
        <f t="shared" si="309"/>
        <v>0</v>
      </c>
      <c r="F774" s="44">
        <f t="shared" si="309"/>
        <v>0</v>
      </c>
      <c r="G774" s="44">
        <f t="shared" si="309"/>
        <v>0</v>
      </c>
      <c r="H774" s="45">
        <f t="shared" si="309"/>
        <v>0</v>
      </c>
      <c r="I774" s="72">
        <f t="shared" si="305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310">SUM(C775,D775)</f>
        <v>0</v>
      </c>
      <c r="F775" s="54"/>
      <c r="G775" s="54"/>
      <c r="H775" s="55"/>
      <c r="I775" s="72">
        <f t="shared" si="305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310"/>
        <v>0</v>
      </c>
      <c r="F776" s="54"/>
      <c r="G776" s="54"/>
      <c r="H776" s="55"/>
      <c r="I776" s="72">
        <f t="shared" si="305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310"/>
        <v>0</v>
      </c>
      <c r="F777" s="54"/>
      <c r="G777" s="54"/>
      <c r="H777" s="55"/>
      <c r="I777" s="72">
        <f t="shared" si="305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311">SUM(C779:C781)</f>
        <v>100</v>
      </c>
      <c r="D778" s="44">
        <f t="shared" si="311"/>
        <v>0</v>
      </c>
      <c r="E778" s="44">
        <f t="shared" si="311"/>
        <v>100</v>
      </c>
      <c r="F778" s="44">
        <f t="shared" si="311"/>
        <v>630</v>
      </c>
      <c r="G778" s="44">
        <f t="shared" si="311"/>
        <v>0</v>
      </c>
      <c r="H778" s="45">
        <f t="shared" si="311"/>
        <v>0</v>
      </c>
      <c r="I778" s="72">
        <f t="shared" si="305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312">SUM(C779,D779)</f>
        <v>0</v>
      </c>
      <c r="F779" s="54"/>
      <c r="G779" s="54"/>
      <c r="H779" s="55"/>
      <c r="I779" s="72">
        <f t="shared" si="305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312"/>
        <v>0</v>
      </c>
      <c r="F780" s="39">
        <f>ROUND(300*0.9,1)</f>
        <v>270</v>
      </c>
      <c r="G780" s="54"/>
      <c r="H780" s="55"/>
      <c r="I780" s="72">
        <f t="shared" si="305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12"/>
        <v>100</v>
      </c>
      <c r="F781" s="39">
        <f>ROUND(400*0.9,1)</f>
        <v>360</v>
      </c>
      <c r="G781" s="54"/>
      <c r="H781" s="55"/>
      <c r="I781" s="72">
        <f t="shared" si="305"/>
        <v>460</v>
      </c>
    </row>
    <row r="782" spans="1:9" s="6" customFormat="1" x14ac:dyDescent="0.2">
      <c r="A782" s="108" t="s">
        <v>68</v>
      </c>
      <c r="B782" s="109"/>
      <c r="C782" s="110">
        <f t="shared" ref="C782:H782" si="313">SUM(C783,C786,C809)</f>
        <v>300</v>
      </c>
      <c r="D782" s="110">
        <f t="shared" si="313"/>
        <v>0</v>
      </c>
      <c r="E782" s="110">
        <f t="shared" si="313"/>
        <v>300</v>
      </c>
      <c r="F782" s="110">
        <f t="shared" si="313"/>
        <v>700</v>
      </c>
      <c r="G782" s="110">
        <f t="shared" si="313"/>
        <v>0</v>
      </c>
      <c r="H782" s="111">
        <f t="shared" si="313"/>
        <v>0</v>
      </c>
      <c r="I782" s="112">
        <f t="shared" si="305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314">SUM(C784)</f>
        <v>0</v>
      </c>
      <c r="D783" s="44">
        <f t="shared" si="314"/>
        <v>0</v>
      </c>
      <c r="E783" s="44">
        <f t="shared" si="314"/>
        <v>0</v>
      </c>
      <c r="F783" s="44">
        <f t="shared" si="314"/>
        <v>0</v>
      </c>
      <c r="G783" s="44">
        <f t="shared" si="314"/>
        <v>0</v>
      </c>
      <c r="H783" s="45">
        <f t="shared" si="314"/>
        <v>0</v>
      </c>
      <c r="I783" s="13">
        <f t="shared" si="305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305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305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315">SUM(C787,C794,C801)</f>
        <v>300</v>
      </c>
      <c r="D786" s="44">
        <f t="shared" si="315"/>
        <v>0</v>
      </c>
      <c r="E786" s="44">
        <f t="shared" si="315"/>
        <v>300</v>
      </c>
      <c r="F786" s="44">
        <f t="shared" si="315"/>
        <v>700</v>
      </c>
      <c r="G786" s="44">
        <f t="shared" si="315"/>
        <v>0</v>
      </c>
      <c r="H786" s="45">
        <f t="shared" si="315"/>
        <v>0</v>
      </c>
      <c r="I786" s="13">
        <f t="shared" si="305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316">SUM(C791,C792,C793)</f>
        <v>0</v>
      </c>
      <c r="D787" s="44">
        <f t="shared" si="316"/>
        <v>0</v>
      </c>
      <c r="E787" s="44">
        <f t="shared" si="316"/>
        <v>0</v>
      </c>
      <c r="F787" s="44">
        <f t="shared" si="316"/>
        <v>0</v>
      </c>
      <c r="G787" s="44">
        <f t="shared" si="316"/>
        <v>0</v>
      </c>
      <c r="H787" s="45">
        <f t="shared" si="316"/>
        <v>0</v>
      </c>
      <c r="I787" s="13">
        <f t="shared" si="305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305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317">C791+C792+C793-C790</f>
        <v>0</v>
      </c>
      <c r="D789" s="44">
        <f t="shared" si="317"/>
        <v>0</v>
      </c>
      <c r="E789" s="44">
        <f t="shared" si="317"/>
        <v>0</v>
      </c>
      <c r="F789" s="44">
        <f t="shared" si="317"/>
        <v>0</v>
      </c>
      <c r="G789" s="44">
        <f t="shared" si="317"/>
        <v>0</v>
      </c>
      <c r="H789" s="45">
        <f t="shared" si="317"/>
        <v>0</v>
      </c>
      <c r="I789" s="13">
        <f t="shared" si="305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318">C790+D790</f>
        <v>0</v>
      </c>
      <c r="F790" s="44"/>
      <c r="G790" s="44"/>
      <c r="H790" s="45"/>
      <c r="I790" s="13">
        <f t="shared" si="305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318"/>
        <v>0</v>
      </c>
      <c r="F791" s="39"/>
      <c r="G791" s="39"/>
      <c r="H791" s="40"/>
      <c r="I791" s="13">
        <f t="shared" si="305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318"/>
        <v>0</v>
      </c>
      <c r="F792" s="39"/>
      <c r="G792" s="39"/>
      <c r="H792" s="40"/>
      <c r="I792" s="13">
        <f t="shared" si="305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318"/>
        <v>0</v>
      </c>
      <c r="F793" s="123"/>
      <c r="G793" s="123"/>
      <c r="H793" s="124"/>
      <c r="I793" s="13">
        <f t="shared" si="305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319">SUM(C798,C799,C800)</f>
        <v>0</v>
      </c>
      <c r="D794" s="44">
        <f t="shared" si="319"/>
        <v>0</v>
      </c>
      <c r="E794" s="44">
        <f t="shared" si="319"/>
        <v>0</v>
      </c>
      <c r="F794" s="44">
        <f t="shared" si="319"/>
        <v>0</v>
      </c>
      <c r="G794" s="44">
        <f t="shared" si="319"/>
        <v>0</v>
      </c>
      <c r="H794" s="45">
        <f t="shared" si="319"/>
        <v>0</v>
      </c>
      <c r="I794" s="72">
        <f t="shared" si="305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305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320">C798+C799+C800-C797</f>
        <v>0</v>
      </c>
      <c r="D796" s="44">
        <f t="shared" si="320"/>
        <v>0</v>
      </c>
      <c r="E796" s="44">
        <f t="shared" si="320"/>
        <v>0</v>
      </c>
      <c r="F796" s="44">
        <f t="shared" si="320"/>
        <v>0</v>
      </c>
      <c r="G796" s="44">
        <f t="shared" si="320"/>
        <v>0</v>
      </c>
      <c r="H796" s="45">
        <f t="shared" si="320"/>
        <v>0</v>
      </c>
      <c r="I796" s="72">
        <f t="shared" si="305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321">C797+D797</f>
        <v>0</v>
      </c>
      <c r="F797" s="44"/>
      <c r="G797" s="44"/>
      <c r="H797" s="45"/>
      <c r="I797" s="72">
        <f t="shared" si="305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321"/>
        <v>0</v>
      </c>
      <c r="F798" s="54"/>
      <c r="G798" s="54"/>
      <c r="H798" s="55"/>
      <c r="I798" s="72">
        <f t="shared" si="305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321"/>
        <v>0</v>
      </c>
      <c r="F799" s="54"/>
      <c r="G799" s="54"/>
      <c r="H799" s="55"/>
      <c r="I799" s="72">
        <f t="shared" si="305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321"/>
        <v>0</v>
      </c>
      <c r="F800" s="54"/>
      <c r="G800" s="54"/>
      <c r="H800" s="55"/>
      <c r="I800" s="72">
        <f t="shared" si="305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322">SUM(C805,C806,C807)</f>
        <v>300</v>
      </c>
      <c r="D801" s="44">
        <f t="shared" si="322"/>
        <v>0</v>
      </c>
      <c r="E801" s="44">
        <f t="shared" si="322"/>
        <v>300</v>
      </c>
      <c r="F801" s="44">
        <f t="shared" si="322"/>
        <v>700</v>
      </c>
      <c r="G801" s="44">
        <f t="shared" si="322"/>
        <v>0</v>
      </c>
      <c r="H801" s="45">
        <f t="shared" si="322"/>
        <v>0</v>
      </c>
      <c r="I801" s="72">
        <f t="shared" si="305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305"/>
        <v>0</v>
      </c>
    </row>
    <row r="803" spans="1:9" s="3" customFormat="1" x14ac:dyDescent="0.2">
      <c r="A803" s="64" t="s">
        <v>46</v>
      </c>
      <c r="B803" s="65"/>
      <c r="C803" s="44">
        <f t="shared" ref="C803:H803" si="323">C805+C806+C807-C804</f>
        <v>200</v>
      </c>
      <c r="D803" s="44">
        <f t="shared" si="323"/>
        <v>0</v>
      </c>
      <c r="E803" s="44">
        <f t="shared" si="323"/>
        <v>200</v>
      </c>
      <c r="F803" s="44">
        <f t="shared" si="323"/>
        <v>179</v>
      </c>
      <c r="G803" s="44">
        <f t="shared" si="323"/>
        <v>0</v>
      </c>
      <c r="H803" s="45">
        <f t="shared" si="323"/>
        <v>0</v>
      </c>
      <c r="I803" s="72">
        <f t="shared" si="305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324">C804+D804</f>
        <v>100</v>
      </c>
      <c r="F804" s="44">
        <f>41+580-100</f>
        <v>521</v>
      </c>
      <c r="G804" s="44"/>
      <c r="H804" s="45"/>
      <c r="I804" s="72">
        <f t="shared" si="305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324"/>
        <v>30</v>
      </c>
      <c r="F805" s="39">
        <f>ROUND(700*0.1,1)</f>
        <v>70</v>
      </c>
      <c r="G805" s="54"/>
      <c r="H805" s="55"/>
      <c r="I805" s="72">
        <f t="shared" si="305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324"/>
        <v>270</v>
      </c>
      <c r="F806" s="39">
        <f>ROUND(700*0.9,1)</f>
        <v>630</v>
      </c>
      <c r="G806" s="54"/>
      <c r="H806" s="55"/>
      <c r="I806" s="72">
        <f t="shared" si="305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324"/>
        <v>0</v>
      </c>
      <c r="F807" s="54"/>
      <c r="G807" s="54"/>
      <c r="H807" s="55"/>
      <c r="I807" s="72">
        <f t="shared" si="305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305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305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305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325">C764-C782</f>
        <v>0</v>
      </c>
      <c r="D811" s="44">
        <f t="shared" si="325"/>
        <v>0</v>
      </c>
      <c r="E811" s="44">
        <f t="shared" si="325"/>
        <v>0</v>
      </c>
      <c r="F811" s="44">
        <f t="shared" si="325"/>
        <v>0</v>
      </c>
      <c r="G811" s="44">
        <f t="shared" si="325"/>
        <v>0</v>
      </c>
      <c r="H811" s="45">
        <f t="shared" si="325"/>
        <v>0</v>
      </c>
      <c r="I811" s="72">
        <f t="shared" si="305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305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:H813" si="326">SUM(C843,C892,C940,C989)</f>
        <v>109804.59999999999</v>
      </c>
      <c r="D813" s="58">
        <f t="shared" si="326"/>
        <v>0</v>
      </c>
      <c r="E813" s="58">
        <f t="shared" si="326"/>
        <v>109804.59999999999</v>
      </c>
      <c r="F813" s="58">
        <f t="shared" si="326"/>
        <v>329856.7</v>
      </c>
      <c r="G813" s="58">
        <f t="shared" si="326"/>
        <v>0</v>
      </c>
      <c r="H813" s="59">
        <f t="shared" si="326"/>
        <v>0</v>
      </c>
      <c r="I813" s="71">
        <f t="shared" si="305"/>
        <v>439661.3</v>
      </c>
    </row>
    <row r="814" spans="1:9" s="6" customFormat="1" x14ac:dyDescent="0.2">
      <c r="A814" s="108" t="s">
        <v>103</v>
      </c>
      <c r="B814" s="109"/>
      <c r="C814" s="110">
        <f t="shared" ref="C814:H814" si="327">SUM(C815,C818,C841)</f>
        <v>109804.6</v>
      </c>
      <c r="D814" s="110">
        <f t="shared" si="327"/>
        <v>0</v>
      </c>
      <c r="E814" s="110">
        <f t="shared" si="327"/>
        <v>109804.6</v>
      </c>
      <c r="F814" s="110">
        <f t="shared" si="327"/>
        <v>329856.69999999995</v>
      </c>
      <c r="G814" s="110">
        <f t="shared" si="327"/>
        <v>0</v>
      </c>
      <c r="H814" s="111">
        <f t="shared" si="327"/>
        <v>0</v>
      </c>
      <c r="I814" s="112">
        <f t="shared" si="305"/>
        <v>439661.29999999993</v>
      </c>
    </row>
    <row r="815" spans="1:9" hidden="1" x14ac:dyDescent="0.2">
      <c r="A815" s="60" t="s">
        <v>35</v>
      </c>
      <c r="B815" s="61">
        <v>20</v>
      </c>
      <c r="C815" s="44">
        <f t="shared" ref="C815:H815" si="328">SUM(C816)</f>
        <v>0</v>
      </c>
      <c r="D815" s="44">
        <f t="shared" si="328"/>
        <v>0</v>
      </c>
      <c r="E815" s="44">
        <f t="shared" si="328"/>
        <v>0</v>
      </c>
      <c r="F815" s="44">
        <f t="shared" si="328"/>
        <v>0</v>
      </c>
      <c r="G815" s="44">
        <f t="shared" si="328"/>
        <v>0</v>
      </c>
      <c r="H815" s="45">
        <f t="shared" si="328"/>
        <v>0</v>
      </c>
      <c r="I815" s="13">
        <f t="shared" si="305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9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9"/>
        <v>0</v>
      </c>
    </row>
    <row r="818" spans="1:9" ht="25.5" x14ac:dyDescent="0.2">
      <c r="A818" s="60" t="s">
        <v>114</v>
      </c>
      <c r="B818" s="62">
        <v>58</v>
      </c>
      <c r="C818" s="44">
        <f t="shared" ref="C818:H818" si="330">SUM(C819,C826,C833)</f>
        <v>109804.6</v>
      </c>
      <c r="D818" s="44">
        <f t="shared" si="330"/>
        <v>0</v>
      </c>
      <c r="E818" s="44">
        <f t="shared" si="330"/>
        <v>109804.6</v>
      </c>
      <c r="F818" s="44">
        <f t="shared" si="330"/>
        <v>329856.69999999995</v>
      </c>
      <c r="G818" s="44">
        <f t="shared" si="330"/>
        <v>0</v>
      </c>
      <c r="H818" s="45">
        <f t="shared" si="330"/>
        <v>0</v>
      </c>
      <c r="I818" s="13">
        <f t="shared" si="329"/>
        <v>439661.29999999993</v>
      </c>
    </row>
    <row r="819" spans="1:9" x14ac:dyDescent="0.2">
      <c r="A819" s="60" t="s">
        <v>43</v>
      </c>
      <c r="B819" s="63" t="s">
        <v>44</v>
      </c>
      <c r="C819" s="44">
        <f t="shared" ref="C819:H819" si="331">SUM(C823,C824,C825)</f>
        <v>109804.6</v>
      </c>
      <c r="D819" s="44">
        <f t="shared" si="331"/>
        <v>0</v>
      </c>
      <c r="E819" s="44">
        <f t="shared" si="331"/>
        <v>109804.6</v>
      </c>
      <c r="F819" s="44">
        <f t="shared" si="331"/>
        <v>329856.69999999995</v>
      </c>
      <c r="G819" s="44">
        <f t="shared" si="331"/>
        <v>0</v>
      </c>
      <c r="H819" s="45">
        <f t="shared" si="331"/>
        <v>0</v>
      </c>
      <c r="I819" s="13">
        <f t="shared" si="329"/>
        <v>439661.29999999993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9"/>
        <v>0</v>
      </c>
    </row>
    <row r="821" spans="1:9" x14ac:dyDescent="0.2">
      <c r="A821" s="64" t="s">
        <v>46</v>
      </c>
      <c r="B821" s="65"/>
      <c r="C821" s="44">
        <f>C823+C824+C825-C822</f>
        <v>129.20000000001164</v>
      </c>
      <c r="D821" s="44">
        <f>D823+D824+D825-D822</f>
        <v>0</v>
      </c>
      <c r="E821" s="44">
        <f t="shared" ref="E821:H821" si="332">E823+E824+E825-E822</f>
        <v>129.20000000001164</v>
      </c>
      <c r="F821" s="44">
        <f t="shared" si="332"/>
        <v>6249.7999999999302</v>
      </c>
      <c r="G821" s="44">
        <f t="shared" si="332"/>
        <v>0</v>
      </c>
      <c r="H821" s="45">
        <f t="shared" si="332"/>
        <v>0</v>
      </c>
      <c r="I821" s="13">
        <f t="shared" si="329"/>
        <v>6378.9999999999418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333">SUM(E869,E918,E966,E1015)</f>
        <v>109675.4</v>
      </c>
      <c r="F822" s="44">
        <f t="shared" si="333"/>
        <v>323606.90000000002</v>
      </c>
      <c r="G822" s="44">
        <f t="shared" si="333"/>
        <v>0</v>
      </c>
      <c r="H822" s="45">
        <f t="shared" si="333"/>
        <v>0</v>
      </c>
      <c r="I822" s="13">
        <f t="shared" si="329"/>
        <v>433282.30000000005</v>
      </c>
    </row>
    <row r="823" spans="1:9" x14ac:dyDescent="0.2">
      <c r="A823" s="37" t="s">
        <v>48</v>
      </c>
      <c r="B823" s="139" t="s">
        <v>49</v>
      </c>
      <c r="C823" s="39">
        <f t="shared" ref="C823:C825" si="334">SUM(C870,C919,C967,C1016)</f>
        <v>16470.7</v>
      </c>
      <c r="D823" s="39">
        <f t="shared" si="333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33"/>
        <v>0</v>
      </c>
      <c r="H823" s="40">
        <f t="shared" si="333"/>
        <v>0</v>
      </c>
      <c r="I823" s="13">
        <f t="shared" si="329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si="334"/>
        <v>93333.900000000009</v>
      </c>
      <c r="D824" s="39">
        <f t="shared" si="333"/>
        <v>0</v>
      </c>
      <c r="E824" s="39">
        <f>C824+D824</f>
        <v>93333.900000000009</v>
      </c>
      <c r="F824" s="39">
        <f t="shared" si="333"/>
        <v>176290.59999999998</v>
      </c>
      <c r="G824" s="39">
        <f t="shared" si="333"/>
        <v>0</v>
      </c>
      <c r="H824" s="40">
        <f t="shared" si="333"/>
        <v>0</v>
      </c>
      <c r="I824" s="13">
        <f t="shared" si="329"/>
        <v>269624.5</v>
      </c>
    </row>
    <row r="825" spans="1:9" x14ac:dyDescent="0.2">
      <c r="A825" s="37" t="s">
        <v>52</v>
      </c>
      <c r="B825" s="140" t="s">
        <v>53</v>
      </c>
      <c r="C825" s="39">
        <f t="shared" si="334"/>
        <v>0</v>
      </c>
      <c r="D825" s="39">
        <f t="shared" si="333"/>
        <v>0</v>
      </c>
      <c r="E825" s="39">
        <f>C825+D825</f>
        <v>0</v>
      </c>
      <c r="F825" s="39">
        <f t="shared" si="333"/>
        <v>122456</v>
      </c>
      <c r="G825" s="39">
        <f t="shared" si="333"/>
        <v>0</v>
      </c>
      <c r="H825" s="40">
        <f t="shared" si="333"/>
        <v>0</v>
      </c>
      <c r="I825" s="13">
        <f t="shared" si="329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335">SUM(C830,C831,C832)</f>
        <v>0</v>
      </c>
      <c r="D826" s="44">
        <f t="shared" si="335"/>
        <v>0</v>
      </c>
      <c r="E826" s="44">
        <f t="shared" si="335"/>
        <v>0</v>
      </c>
      <c r="F826" s="44">
        <f t="shared" si="335"/>
        <v>0</v>
      </c>
      <c r="G826" s="44">
        <f t="shared" si="335"/>
        <v>0</v>
      </c>
      <c r="H826" s="45">
        <f t="shared" si="335"/>
        <v>0</v>
      </c>
      <c r="I826" s="72">
        <f t="shared" si="329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9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336">C830+C831+C832-C829</f>
        <v>0</v>
      </c>
      <c r="D828" s="44">
        <f t="shared" si="336"/>
        <v>0</v>
      </c>
      <c r="E828" s="44">
        <f t="shared" si="336"/>
        <v>0</v>
      </c>
      <c r="F828" s="44">
        <f t="shared" si="336"/>
        <v>0</v>
      </c>
      <c r="G828" s="44">
        <f t="shared" si="336"/>
        <v>0</v>
      </c>
      <c r="H828" s="45">
        <f t="shared" si="336"/>
        <v>0</v>
      </c>
      <c r="I828" s="72">
        <f t="shared" si="329"/>
        <v>0</v>
      </c>
    </row>
    <row r="829" spans="1:9" s="3" customFormat="1" hidden="1" x14ac:dyDescent="0.2">
      <c r="A829" s="64" t="s">
        <v>47</v>
      </c>
      <c r="B829" s="65"/>
      <c r="C829" s="44">
        <f t="shared" ref="C829:H832" si="337">SUM(C876,C925,C973,C1022)</f>
        <v>0</v>
      </c>
      <c r="D829" s="44">
        <f t="shared" si="337"/>
        <v>0</v>
      </c>
      <c r="E829" s="44">
        <f t="shared" si="337"/>
        <v>0</v>
      </c>
      <c r="F829" s="44">
        <f t="shared" si="337"/>
        <v>0</v>
      </c>
      <c r="G829" s="44">
        <f t="shared" si="337"/>
        <v>0</v>
      </c>
      <c r="H829" s="45">
        <f t="shared" si="337"/>
        <v>0</v>
      </c>
      <c r="I829" s="72">
        <f t="shared" si="329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si="337"/>
        <v>0</v>
      </c>
      <c r="D830" s="54">
        <f t="shared" si="337"/>
        <v>0</v>
      </c>
      <c r="E830" s="54">
        <f>C830+D830</f>
        <v>0</v>
      </c>
      <c r="F830" s="54">
        <f t="shared" si="337"/>
        <v>0</v>
      </c>
      <c r="G830" s="54">
        <f t="shared" si="337"/>
        <v>0</v>
      </c>
      <c r="H830" s="55">
        <f t="shared" si="337"/>
        <v>0</v>
      </c>
      <c r="I830" s="72">
        <f t="shared" si="329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337"/>
        <v>0</v>
      </c>
      <c r="D831" s="54">
        <f t="shared" si="337"/>
        <v>0</v>
      </c>
      <c r="E831" s="54">
        <f>C831+D831</f>
        <v>0</v>
      </c>
      <c r="F831" s="54">
        <f t="shared" si="337"/>
        <v>0</v>
      </c>
      <c r="G831" s="54">
        <f t="shared" si="337"/>
        <v>0</v>
      </c>
      <c r="H831" s="55">
        <f t="shared" si="337"/>
        <v>0</v>
      </c>
      <c r="I831" s="72">
        <f t="shared" si="329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337"/>
        <v>0</v>
      </c>
      <c r="D832" s="54">
        <f t="shared" si="337"/>
        <v>0</v>
      </c>
      <c r="E832" s="54">
        <f>C832+D832</f>
        <v>0</v>
      </c>
      <c r="F832" s="54">
        <f t="shared" si="337"/>
        <v>0</v>
      </c>
      <c r="G832" s="54">
        <f t="shared" si="337"/>
        <v>0</v>
      </c>
      <c r="H832" s="55">
        <f t="shared" si="337"/>
        <v>0</v>
      </c>
      <c r="I832" s="72">
        <f t="shared" si="329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:H833" si="338">SUM(C837,C838,C839)</f>
        <v>0</v>
      </c>
      <c r="D833" s="44">
        <f t="shared" si="338"/>
        <v>0</v>
      </c>
      <c r="E833" s="44">
        <f t="shared" si="338"/>
        <v>0</v>
      </c>
      <c r="F833" s="44">
        <f t="shared" si="338"/>
        <v>0</v>
      </c>
      <c r="G833" s="44">
        <f t="shared" si="338"/>
        <v>0</v>
      </c>
      <c r="H833" s="45">
        <f t="shared" si="338"/>
        <v>0</v>
      </c>
      <c r="I833" s="13">
        <f t="shared" si="329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9"/>
        <v>0</v>
      </c>
    </row>
    <row r="835" spans="1:9" hidden="1" x14ac:dyDescent="0.2">
      <c r="A835" s="64" t="s">
        <v>46</v>
      </c>
      <c r="B835" s="65"/>
      <c r="C835" s="44">
        <f t="shared" ref="C835:H835" si="339">C837+C838+C839-C836</f>
        <v>0</v>
      </c>
      <c r="D835" s="44">
        <f t="shared" si="339"/>
        <v>0</v>
      </c>
      <c r="E835" s="44">
        <f t="shared" si="339"/>
        <v>0</v>
      </c>
      <c r="F835" s="44">
        <f t="shared" si="339"/>
        <v>0</v>
      </c>
      <c r="G835" s="44">
        <f t="shared" si="339"/>
        <v>0</v>
      </c>
      <c r="H835" s="45">
        <f t="shared" si="339"/>
        <v>0</v>
      </c>
      <c r="I835" s="13">
        <f t="shared" si="329"/>
        <v>0</v>
      </c>
    </row>
    <row r="836" spans="1:9" s="3" customFormat="1" hidden="1" x14ac:dyDescent="0.2">
      <c r="A836" s="64" t="s">
        <v>47</v>
      </c>
      <c r="B836" s="65"/>
      <c r="C836" s="44">
        <f t="shared" ref="C836:H839" si="340">SUM(C883,C932,C980,C1029)</f>
        <v>0</v>
      </c>
      <c r="D836" s="44">
        <f t="shared" si="340"/>
        <v>0</v>
      </c>
      <c r="E836" s="44">
        <f t="shared" si="340"/>
        <v>0</v>
      </c>
      <c r="F836" s="44">
        <f t="shared" si="340"/>
        <v>0</v>
      </c>
      <c r="G836" s="44">
        <f t="shared" si="340"/>
        <v>0</v>
      </c>
      <c r="H836" s="45">
        <f t="shared" si="340"/>
        <v>0</v>
      </c>
      <c r="I836" s="72">
        <f t="shared" si="329"/>
        <v>0</v>
      </c>
    </row>
    <row r="837" spans="1:9" hidden="1" x14ac:dyDescent="0.2">
      <c r="A837" s="37" t="s">
        <v>48</v>
      </c>
      <c r="B837" s="140" t="s">
        <v>60</v>
      </c>
      <c r="C837" s="39">
        <f t="shared" si="340"/>
        <v>0</v>
      </c>
      <c r="D837" s="39">
        <f t="shared" si="340"/>
        <v>0</v>
      </c>
      <c r="E837" s="39">
        <f>C837+D837</f>
        <v>0</v>
      </c>
      <c r="F837" s="39">
        <f t="shared" si="340"/>
        <v>0</v>
      </c>
      <c r="G837" s="39">
        <f t="shared" si="340"/>
        <v>0</v>
      </c>
      <c r="H837" s="40">
        <f t="shared" si="340"/>
        <v>0</v>
      </c>
      <c r="I837" s="13">
        <f t="shared" si="329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340"/>
        <v>0</v>
      </c>
      <c r="D838" s="39">
        <f t="shared" si="340"/>
        <v>0</v>
      </c>
      <c r="E838" s="39">
        <f>C838+D838</f>
        <v>0</v>
      </c>
      <c r="F838" s="39">
        <f t="shared" si="340"/>
        <v>0</v>
      </c>
      <c r="G838" s="39">
        <f t="shared" si="340"/>
        <v>0</v>
      </c>
      <c r="H838" s="40">
        <f t="shared" si="340"/>
        <v>0</v>
      </c>
      <c r="I838" s="13">
        <f t="shared" si="329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340"/>
        <v>0</v>
      </c>
      <c r="D839" s="54">
        <f t="shared" si="340"/>
        <v>0</v>
      </c>
      <c r="E839" s="54">
        <f>C839+D839</f>
        <v>0</v>
      </c>
      <c r="F839" s="54">
        <f t="shared" si="340"/>
        <v>0</v>
      </c>
      <c r="G839" s="54">
        <f t="shared" si="340"/>
        <v>0</v>
      </c>
      <c r="H839" s="55">
        <f t="shared" si="340"/>
        <v>0</v>
      </c>
      <c r="I839" s="72">
        <f t="shared" si="329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9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9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9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341">C844</f>
        <v>96650.7</v>
      </c>
      <c r="D843" s="106">
        <f t="shared" si="341"/>
        <v>0</v>
      </c>
      <c r="E843" s="106">
        <f t="shared" si="341"/>
        <v>96650.7</v>
      </c>
      <c r="F843" s="106">
        <f t="shared" si="341"/>
        <v>323606.90000000002</v>
      </c>
      <c r="G843" s="106">
        <f t="shared" si="341"/>
        <v>0</v>
      </c>
      <c r="H843" s="107">
        <f t="shared" si="341"/>
        <v>0</v>
      </c>
      <c r="I843" s="71">
        <f t="shared" si="329"/>
        <v>420257.60000000003</v>
      </c>
    </row>
    <row r="844" spans="1:9" s="5" customFormat="1" x14ac:dyDescent="0.2">
      <c r="A844" s="94" t="s">
        <v>71</v>
      </c>
      <c r="B844" s="95"/>
      <c r="C844" s="96">
        <f t="shared" ref="C844:H844" si="342">SUM(C845,C846,C847,C848)</f>
        <v>96650.7</v>
      </c>
      <c r="D844" s="96">
        <f t="shared" si="342"/>
        <v>0</v>
      </c>
      <c r="E844" s="96">
        <f t="shared" si="342"/>
        <v>96650.7</v>
      </c>
      <c r="F844" s="96">
        <f t="shared" si="342"/>
        <v>323606.90000000002</v>
      </c>
      <c r="G844" s="96">
        <f t="shared" si="342"/>
        <v>0</v>
      </c>
      <c r="H844" s="97">
        <f t="shared" si="342"/>
        <v>0</v>
      </c>
      <c r="I844" s="99">
        <f t="shared" si="329"/>
        <v>420257.60000000003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329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329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329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:H848" si="343">SUM(C849,C853,C857)</f>
        <v>94717.7</v>
      </c>
      <c r="D848" s="44">
        <f t="shared" si="343"/>
        <v>0</v>
      </c>
      <c r="E848" s="44">
        <f t="shared" si="343"/>
        <v>94717.7</v>
      </c>
      <c r="F848" s="44">
        <f t="shared" si="343"/>
        <v>197127.9</v>
      </c>
      <c r="G848" s="44">
        <f t="shared" si="343"/>
        <v>0</v>
      </c>
      <c r="H848" s="45">
        <f t="shared" si="343"/>
        <v>0</v>
      </c>
      <c r="I848" s="72">
        <f t="shared" si="329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:H849" si="344">SUM(C850:C852)</f>
        <v>94717.7</v>
      </c>
      <c r="D849" s="44">
        <f t="shared" si="344"/>
        <v>0</v>
      </c>
      <c r="E849" s="44">
        <f t="shared" si="344"/>
        <v>94717.7</v>
      </c>
      <c r="F849" s="44">
        <f t="shared" si="344"/>
        <v>197127.9</v>
      </c>
      <c r="G849" s="44">
        <f t="shared" si="344"/>
        <v>0</v>
      </c>
      <c r="H849" s="45">
        <f t="shared" si="344"/>
        <v>0</v>
      </c>
      <c r="I849" s="72">
        <f t="shared" si="329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329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329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9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345">SUM(C854:C856)</f>
        <v>0</v>
      </c>
      <c r="D853" s="44">
        <f t="shared" ref="D853:H853" si="346">SUM(D854:D856)</f>
        <v>0</v>
      </c>
      <c r="E853" s="44">
        <f t="shared" si="346"/>
        <v>0</v>
      </c>
      <c r="F853" s="44">
        <f t="shared" si="346"/>
        <v>0</v>
      </c>
      <c r="G853" s="44">
        <f t="shared" si="346"/>
        <v>0</v>
      </c>
      <c r="H853" s="45">
        <f t="shared" si="346"/>
        <v>0</v>
      </c>
      <c r="I853" s="72">
        <f t="shared" si="329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329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329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329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347">SUM(C858:C860)</f>
        <v>0</v>
      </c>
      <c r="D857" s="44">
        <f t="shared" ref="D857:H857" si="348">SUM(D858:D860)</f>
        <v>0</v>
      </c>
      <c r="E857" s="44">
        <f t="shared" si="348"/>
        <v>0</v>
      </c>
      <c r="F857" s="44">
        <f t="shared" si="348"/>
        <v>0</v>
      </c>
      <c r="G857" s="44">
        <f t="shared" si="348"/>
        <v>0</v>
      </c>
      <c r="H857" s="45">
        <f t="shared" si="348"/>
        <v>0</v>
      </c>
      <c r="I857" s="72">
        <f t="shared" si="329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329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329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329"/>
        <v>0</v>
      </c>
    </row>
    <row r="861" spans="1:9" s="5" customFormat="1" x14ac:dyDescent="0.2">
      <c r="A861" s="94" t="s">
        <v>68</v>
      </c>
      <c r="B861" s="95"/>
      <c r="C861" s="96">
        <f t="shared" ref="C861:H861" si="349">SUM(C862,C865,C888)</f>
        <v>96650.700000000012</v>
      </c>
      <c r="D861" s="96">
        <f t="shared" si="349"/>
        <v>0</v>
      </c>
      <c r="E861" s="96">
        <f t="shared" si="349"/>
        <v>96650.700000000012</v>
      </c>
      <c r="F861" s="96">
        <f t="shared" si="349"/>
        <v>323606.90000000002</v>
      </c>
      <c r="G861" s="96">
        <f t="shared" si="349"/>
        <v>0</v>
      </c>
      <c r="H861" s="97">
        <f t="shared" si="349"/>
        <v>0</v>
      </c>
      <c r="I861" s="99">
        <f t="shared" si="329"/>
        <v>420257.60000000003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350">SUM(C863)</f>
        <v>0</v>
      </c>
      <c r="D862" s="44">
        <f t="shared" si="350"/>
        <v>0</v>
      </c>
      <c r="E862" s="44">
        <f t="shared" si="350"/>
        <v>0</v>
      </c>
      <c r="F862" s="44">
        <f t="shared" si="350"/>
        <v>0</v>
      </c>
      <c r="G862" s="44">
        <f t="shared" si="350"/>
        <v>0</v>
      </c>
      <c r="H862" s="45">
        <f t="shared" si="350"/>
        <v>0</v>
      </c>
      <c r="I862" s="72">
        <f t="shared" ref="I862:I890" si="351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351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51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:H865" si="352">SUM(C866,C873,C880)</f>
        <v>96650.700000000012</v>
      </c>
      <c r="D865" s="44">
        <f t="shared" si="352"/>
        <v>0</v>
      </c>
      <c r="E865" s="44">
        <f t="shared" si="352"/>
        <v>96650.700000000012</v>
      </c>
      <c r="F865" s="44">
        <f t="shared" si="352"/>
        <v>323606.90000000002</v>
      </c>
      <c r="G865" s="44">
        <f t="shared" si="352"/>
        <v>0</v>
      </c>
      <c r="H865" s="45">
        <f t="shared" si="352"/>
        <v>0</v>
      </c>
      <c r="I865" s="72">
        <f t="shared" si="351"/>
        <v>420257.60000000003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:H866" si="353">SUM(C870,C871,C872)</f>
        <v>96650.700000000012</v>
      </c>
      <c r="D866" s="44">
        <f t="shared" si="353"/>
        <v>0</v>
      </c>
      <c r="E866" s="44">
        <f t="shared" si="353"/>
        <v>96650.700000000012</v>
      </c>
      <c r="F866" s="44">
        <f t="shared" si="353"/>
        <v>323606.90000000002</v>
      </c>
      <c r="G866" s="44">
        <f t="shared" si="353"/>
        <v>0</v>
      </c>
      <c r="H866" s="45">
        <f t="shared" si="353"/>
        <v>0</v>
      </c>
      <c r="I866" s="72">
        <f t="shared" si="351"/>
        <v>420257.60000000003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51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70.300000000017462</v>
      </c>
      <c r="D868" s="44">
        <f>D870+D871+D872-D869</f>
        <v>0</v>
      </c>
      <c r="E868" s="44">
        <f t="shared" ref="E868:H868" si="354">E870+E871+E872-E869</f>
        <v>70.300000000017462</v>
      </c>
      <c r="F868" s="44">
        <f t="shared" si="354"/>
        <v>0</v>
      </c>
      <c r="G868" s="44">
        <f t="shared" si="354"/>
        <v>0</v>
      </c>
      <c r="H868" s="45">
        <f t="shared" si="354"/>
        <v>0</v>
      </c>
      <c r="I868" s="72">
        <f t="shared" si="351"/>
        <v>70.300000000017462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51"/>
        <v>420187.30000000005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51"/>
        <v>44670.200000000004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51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351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355">SUM(C877,C878,C879)</f>
        <v>0</v>
      </c>
      <c r="D873" s="44">
        <f t="shared" si="355"/>
        <v>0</v>
      </c>
      <c r="E873" s="44">
        <f t="shared" si="355"/>
        <v>0</v>
      </c>
      <c r="F873" s="44">
        <f t="shared" si="355"/>
        <v>0</v>
      </c>
      <c r="G873" s="44">
        <f t="shared" si="355"/>
        <v>0</v>
      </c>
      <c r="H873" s="45">
        <f t="shared" si="355"/>
        <v>0</v>
      </c>
      <c r="I873" s="72">
        <f t="shared" si="351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51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356">C877+C878+C879-C876</f>
        <v>0</v>
      </c>
      <c r="D875" s="44">
        <f t="shared" si="356"/>
        <v>0</v>
      </c>
      <c r="E875" s="44">
        <f t="shared" si="356"/>
        <v>0</v>
      </c>
      <c r="F875" s="44">
        <f t="shared" si="356"/>
        <v>0</v>
      </c>
      <c r="G875" s="44">
        <f t="shared" si="356"/>
        <v>0</v>
      </c>
      <c r="H875" s="45">
        <f t="shared" si="356"/>
        <v>0</v>
      </c>
      <c r="I875" s="72">
        <f t="shared" si="351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351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351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351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351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357">SUM(C884,C885,C886)</f>
        <v>0</v>
      </c>
      <c r="D880" s="44">
        <f t="shared" si="357"/>
        <v>0</v>
      </c>
      <c r="E880" s="44">
        <f t="shared" si="357"/>
        <v>0</v>
      </c>
      <c r="F880" s="44">
        <f t="shared" si="357"/>
        <v>0</v>
      </c>
      <c r="G880" s="44">
        <f t="shared" si="357"/>
        <v>0</v>
      </c>
      <c r="H880" s="45">
        <f t="shared" si="357"/>
        <v>0</v>
      </c>
      <c r="I880" s="72">
        <f t="shared" si="351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51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358">C884+C885+C886-C883</f>
        <v>0</v>
      </c>
      <c r="D882" s="44">
        <f t="shared" si="358"/>
        <v>0</v>
      </c>
      <c r="E882" s="44">
        <f t="shared" si="358"/>
        <v>0</v>
      </c>
      <c r="F882" s="44">
        <f t="shared" si="358"/>
        <v>0</v>
      </c>
      <c r="G882" s="44">
        <f t="shared" si="358"/>
        <v>0</v>
      </c>
      <c r="H882" s="45">
        <f t="shared" si="358"/>
        <v>0</v>
      </c>
      <c r="I882" s="72">
        <f t="shared" si="351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351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351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351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351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51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351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51"/>
        <v>0</v>
      </c>
    </row>
    <row r="890" spans="1:9" s="3" customFormat="1" ht="13.5" hidden="1" thickBot="1" x14ac:dyDescent="0.25">
      <c r="A890" s="127" t="s">
        <v>65</v>
      </c>
      <c r="B890" s="128"/>
      <c r="C890" s="129">
        <f t="shared" ref="C890:H890" si="359">C843-C861</f>
        <v>0</v>
      </c>
      <c r="D890" s="129">
        <f t="shared" si="359"/>
        <v>0</v>
      </c>
      <c r="E890" s="129">
        <f t="shared" si="359"/>
        <v>0</v>
      </c>
      <c r="F890" s="129">
        <f t="shared" si="359"/>
        <v>0</v>
      </c>
      <c r="G890" s="129">
        <f t="shared" si="359"/>
        <v>0</v>
      </c>
      <c r="H890" s="130">
        <f t="shared" si="359"/>
        <v>0</v>
      </c>
      <c r="I890" s="72">
        <f t="shared" si="351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60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361">C893</f>
        <v>0</v>
      </c>
      <c r="D892" s="106">
        <f t="shared" si="361"/>
        <v>0</v>
      </c>
      <c r="E892" s="106">
        <f t="shared" si="361"/>
        <v>0</v>
      </c>
      <c r="F892" s="106">
        <f t="shared" si="361"/>
        <v>0</v>
      </c>
      <c r="G892" s="106">
        <f t="shared" si="361"/>
        <v>0</v>
      </c>
      <c r="H892" s="107">
        <f t="shared" si="361"/>
        <v>0</v>
      </c>
      <c r="I892" s="71">
        <f t="shared" si="360"/>
        <v>0</v>
      </c>
    </row>
    <row r="893" spans="1:9" hidden="1" x14ac:dyDescent="0.2">
      <c r="A893" s="100" t="s">
        <v>71</v>
      </c>
      <c r="B893" s="101"/>
      <c r="C893" s="102">
        <f t="shared" ref="C893:H893" si="362">SUM(C894,C895,C896,C897)</f>
        <v>0</v>
      </c>
      <c r="D893" s="102">
        <f t="shared" si="362"/>
        <v>0</v>
      </c>
      <c r="E893" s="102">
        <f t="shared" si="362"/>
        <v>0</v>
      </c>
      <c r="F893" s="102">
        <f t="shared" si="362"/>
        <v>0</v>
      </c>
      <c r="G893" s="102">
        <f t="shared" si="362"/>
        <v>0</v>
      </c>
      <c r="H893" s="103">
        <f t="shared" si="362"/>
        <v>0</v>
      </c>
      <c r="I893" s="13">
        <f t="shared" si="360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360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360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360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363">SUM(C898,C902,C906)</f>
        <v>0</v>
      </c>
      <c r="D897" s="44">
        <f t="shared" si="363"/>
        <v>0</v>
      </c>
      <c r="E897" s="44">
        <f t="shared" si="363"/>
        <v>0</v>
      </c>
      <c r="F897" s="44">
        <f t="shared" si="363"/>
        <v>0</v>
      </c>
      <c r="G897" s="44">
        <f t="shared" si="363"/>
        <v>0</v>
      </c>
      <c r="H897" s="45">
        <f t="shared" si="363"/>
        <v>0</v>
      </c>
      <c r="I897" s="72">
        <f t="shared" si="360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364">SUM(C899:C901)</f>
        <v>0</v>
      </c>
      <c r="D898" s="44">
        <f t="shared" si="364"/>
        <v>0</v>
      </c>
      <c r="E898" s="44">
        <f t="shared" si="364"/>
        <v>0</v>
      </c>
      <c r="F898" s="44">
        <f t="shared" si="364"/>
        <v>0</v>
      </c>
      <c r="G898" s="44">
        <f t="shared" si="364"/>
        <v>0</v>
      </c>
      <c r="H898" s="45">
        <f t="shared" si="364"/>
        <v>0</v>
      </c>
      <c r="I898" s="72">
        <f t="shared" si="360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360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360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360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365">SUM(C903:C905)</f>
        <v>0</v>
      </c>
      <c r="D902" s="44">
        <f t="shared" si="365"/>
        <v>0</v>
      </c>
      <c r="E902" s="44">
        <f t="shared" si="365"/>
        <v>0</v>
      </c>
      <c r="F902" s="44">
        <f t="shared" si="365"/>
        <v>0</v>
      </c>
      <c r="G902" s="44">
        <f t="shared" si="365"/>
        <v>0</v>
      </c>
      <c r="H902" s="45">
        <f t="shared" si="365"/>
        <v>0</v>
      </c>
      <c r="I902" s="72">
        <f t="shared" si="360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360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360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360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366">SUM(C907:C909)</f>
        <v>0</v>
      </c>
      <c r="D906" s="44">
        <f t="shared" si="366"/>
        <v>0</v>
      </c>
      <c r="E906" s="44">
        <f t="shared" si="366"/>
        <v>0</v>
      </c>
      <c r="F906" s="44">
        <f t="shared" si="366"/>
        <v>0</v>
      </c>
      <c r="G906" s="44">
        <f t="shared" si="366"/>
        <v>0</v>
      </c>
      <c r="H906" s="45">
        <f t="shared" si="366"/>
        <v>0</v>
      </c>
      <c r="I906" s="72">
        <f t="shared" si="360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360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360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360"/>
        <v>0</v>
      </c>
    </row>
    <row r="910" spans="1:9" hidden="1" x14ac:dyDescent="0.2">
      <c r="A910" s="100" t="s">
        <v>68</v>
      </c>
      <c r="B910" s="101"/>
      <c r="C910" s="102">
        <f t="shared" ref="C910:H910" si="367">SUM(C911,C914,C937)</f>
        <v>0</v>
      </c>
      <c r="D910" s="102">
        <f t="shared" si="367"/>
        <v>0</v>
      </c>
      <c r="E910" s="102">
        <f t="shared" si="367"/>
        <v>0</v>
      </c>
      <c r="F910" s="102">
        <f t="shared" si="367"/>
        <v>0</v>
      </c>
      <c r="G910" s="102">
        <f t="shared" si="367"/>
        <v>0</v>
      </c>
      <c r="H910" s="103">
        <f t="shared" si="367"/>
        <v>0</v>
      </c>
      <c r="I910" s="13">
        <f t="shared" si="360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368">SUM(C912)</f>
        <v>0</v>
      </c>
      <c r="D911" s="44">
        <f t="shared" si="368"/>
        <v>0</v>
      </c>
      <c r="E911" s="44">
        <f t="shared" si="368"/>
        <v>0</v>
      </c>
      <c r="F911" s="44">
        <f t="shared" si="368"/>
        <v>0</v>
      </c>
      <c r="G911" s="44">
        <f t="shared" si="368"/>
        <v>0</v>
      </c>
      <c r="H911" s="45">
        <f t="shared" si="368"/>
        <v>0</v>
      </c>
      <c r="I911" s="13">
        <f t="shared" si="360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360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60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:H914" si="369">SUM(C915,C922,C929)</f>
        <v>0</v>
      </c>
      <c r="D914" s="44">
        <f t="shared" si="369"/>
        <v>0</v>
      </c>
      <c r="E914" s="44">
        <f t="shared" si="369"/>
        <v>0</v>
      </c>
      <c r="F914" s="44">
        <f t="shared" si="369"/>
        <v>0</v>
      </c>
      <c r="G914" s="44">
        <f t="shared" si="369"/>
        <v>0</v>
      </c>
      <c r="H914" s="45">
        <f t="shared" si="369"/>
        <v>0</v>
      </c>
      <c r="I914" s="13">
        <f t="shared" si="360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370">SUM(C919,C920,C921)</f>
        <v>0</v>
      </c>
      <c r="D915" s="44">
        <f t="shared" si="370"/>
        <v>0</v>
      </c>
      <c r="E915" s="44">
        <f t="shared" si="370"/>
        <v>0</v>
      </c>
      <c r="F915" s="44">
        <f t="shared" si="370"/>
        <v>0</v>
      </c>
      <c r="G915" s="44">
        <f t="shared" si="370"/>
        <v>0</v>
      </c>
      <c r="H915" s="45">
        <f t="shared" si="370"/>
        <v>0</v>
      </c>
      <c r="I915" s="72">
        <f t="shared" si="360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60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371">C919+C920+C921-C918</f>
        <v>0</v>
      </c>
      <c r="D917" s="44">
        <f t="shared" si="371"/>
        <v>0</v>
      </c>
      <c r="E917" s="44">
        <f t="shared" si="371"/>
        <v>0</v>
      </c>
      <c r="F917" s="44">
        <f t="shared" si="371"/>
        <v>0</v>
      </c>
      <c r="G917" s="44">
        <f t="shared" si="371"/>
        <v>0</v>
      </c>
      <c r="H917" s="45">
        <f t="shared" si="371"/>
        <v>0</v>
      </c>
      <c r="I917" s="72">
        <f t="shared" si="360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360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360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360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360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372">SUM(C926,C927,C928)</f>
        <v>0</v>
      </c>
      <c r="D922" s="44">
        <f t="shared" si="372"/>
        <v>0</v>
      </c>
      <c r="E922" s="44">
        <f t="shared" si="372"/>
        <v>0</v>
      </c>
      <c r="F922" s="44">
        <f t="shared" si="372"/>
        <v>0</v>
      </c>
      <c r="G922" s="44">
        <f t="shared" si="372"/>
        <v>0</v>
      </c>
      <c r="H922" s="45">
        <f t="shared" si="372"/>
        <v>0</v>
      </c>
      <c r="I922" s="72">
        <f t="shared" si="360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60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373">C926+C927+C928-C925</f>
        <v>0</v>
      </c>
      <c r="D924" s="44">
        <f t="shared" si="373"/>
        <v>0</v>
      </c>
      <c r="E924" s="44">
        <f t="shared" si="373"/>
        <v>0</v>
      </c>
      <c r="F924" s="44">
        <f t="shared" si="373"/>
        <v>0</v>
      </c>
      <c r="G924" s="44">
        <f t="shared" si="373"/>
        <v>0</v>
      </c>
      <c r="H924" s="45">
        <f t="shared" si="373"/>
        <v>0</v>
      </c>
      <c r="I924" s="72">
        <f t="shared" si="360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360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360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360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360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:H929" si="374">SUM(C933,C934,C935)</f>
        <v>0</v>
      </c>
      <c r="D929" s="44">
        <f t="shared" si="374"/>
        <v>0</v>
      </c>
      <c r="E929" s="44">
        <f t="shared" si="374"/>
        <v>0</v>
      </c>
      <c r="F929" s="44">
        <f t="shared" si="374"/>
        <v>0</v>
      </c>
      <c r="G929" s="44">
        <f t="shared" si="374"/>
        <v>0</v>
      </c>
      <c r="H929" s="45">
        <f t="shared" si="374"/>
        <v>0</v>
      </c>
      <c r="I929" s="13">
        <f t="shared" si="360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60"/>
        <v>0</v>
      </c>
    </row>
    <row r="931" spans="1:11" hidden="1" x14ac:dyDescent="0.2">
      <c r="A931" s="64" t="s">
        <v>46</v>
      </c>
      <c r="B931" s="65"/>
      <c r="C931" s="44">
        <f t="shared" ref="C931:H931" si="375">C933+C934+C935-C932</f>
        <v>0</v>
      </c>
      <c r="D931" s="44">
        <f t="shared" si="375"/>
        <v>0</v>
      </c>
      <c r="E931" s="44">
        <f t="shared" si="375"/>
        <v>0</v>
      </c>
      <c r="F931" s="44">
        <f t="shared" si="375"/>
        <v>0</v>
      </c>
      <c r="G931" s="44">
        <f t="shared" si="375"/>
        <v>0</v>
      </c>
      <c r="H931" s="45">
        <f t="shared" si="375"/>
        <v>0</v>
      </c>
      <c r="I931" s="13">
        <f t="shared" si="360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360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360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360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360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60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360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60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376">C892-C910</f>
        <v>0</v>
      </c>
      <c r="D939" s="44">
        <f t="shared" si="376"/>
        <v>0</v>
      </c>
      <c r="E939" s="44">
        <f t="shared" si="376"/>
        <v>0</v>
      </c>
      <c r="F939" s="44">
        <f t="shared" si="376"/>
        <v>0</v>
      </c>
      <c r="G939" s="44">
        <f t="shared" si="376"/>
        <v>0</v>
      </c>
      <c r="H939" s="45">
        <f t="shared" si="376"/>
        <v>0</v>
      </c>
      <c r="I939" s="72">
        <f t="shared" si="360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377">C941</f>
        <v>0</v>
      </c>
      <c r="D940" s="106">
        <f t="shared" si="377"/>
        <v>0</v>
      </c>
      <c r="E940" s="106">
        <f t="shared" si="377"/>
        <v>0</v>
      </c>
      <c r="F940" s="106">
        <f t="shared" si="377"/>
        <v>0</v>
      </c>
      <c r="G940" s="106">
        <f t="shared" si="377"/>
        <v>0</v>
      </c>
      <c r="H940" s="107">
        <f t="shared" si="377"/>
        <v>0</v>
      </c>
      <c r="I940" s="71">
        <f t="shared" si="360"/>
        <v>0</v>
      </c>
    </row>
    <row r="941" spans="1:11" hidden="1" x14ac:dyDescent="0.2">
      <c r="A941" s="100" t="s">
        <v>71</v>
      </c>
      <c r="B941" s="101"/>
      <c r="C941" s="102">
        <f t="shared" ref="C941:H941" si="378">SUM(C942,C943,C944,C945)</f>
        <v>0</v>
      </c>
      <c r="D941" s="102">
        <f t="shared" si="378"/>
        <v>0</v>
      </c>
      <c r="E941" s="102">
        <f t="shared" si="378"/>
        <v>0</v>
      </c>
      <c r="F941" s="102">
        <f t="shared" si="378"/>
        <v>0</v>
      </c>
      <c r="G941" s="102">
        <f t="shared" si="378"/>
        <v>0</v>
      </c>
      <c r="H941" s="103">
        <f t="shared" si="378"/>
        <v>0</v>
      </c>
      <c r="I941" s="13">
        <f t="shared" si="360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360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360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si="360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379">SUM(C946,C950,C954)</f>
        <v>0</v>
      </c>
      <c r="D945" s="44">
        <f t="shared" si="379"/>
        <v>0</v>
      </c>
      <c r="E945" s="44">
        <f t="shared" si="379"/>
        <v>0</v>
      </c>
      <c r="F945" s="44">
        <f t="shared" si="379"/>
        <v>0</v>
      </c>
      <c r="G945" s="44">
        <f t="shared" si="379"/>
        <v>0</v>
      </c>
      <c r="H945" s="45">
        <f t="shared" si="379"/>
        <v>0</v>
      </c>
      <c r="I945" s="72">
        <f t="shared" si="360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380">SUM(C947:C949)</f>
        <v>0</v>
      </c>
      <c r="D946" s="44">
        <f t="shared" si="380"/>
        <v>0</v>
      </c>
      <c r="E946" s="44">
        <f t="shared" si="380"/>
        <v>0</v>
      </c>
      <c r="F946" s="44">
        <f t="shared" si="380"/>
        <v>0</v>
      </c>
      <c r="G946" s="44">
        <f t="shared" si="380"/>
        <v>0</v>
      </c>
      <c r="H946" s="45">
        <f t="shared" si="380"/>
        <v>0</v>
      </c>
      <c r="I946" s="72">
        <f t="shared" si="360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360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360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360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381">SUM(C951:C953)</f>
        <v>0</v>
      </c>
      <c r="D950" s="44">
        <f t="shared" si="381"/>
        <v>0</v>
      </c>
      <c r="E950" s="44">
        <f t="shared" si="381"/>
        <v>0</v>
      </c>
      <c r="F950" s="44">
        <f t="shared" si="381"/>
        <v>0</v>
      </c>
      <c r="G950" s="44">
        <f t="shared" si="381"/>
        <v>0</v>
      </c>
      <c r="H950" s="45">
        <f t="shared" si="381"/>
        <v>0</v>
      </c>
      <c r="I950" s="72">
        <f t="shared" si="360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360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360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360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382">SUM(C955:C957)</f>
        <v>0</v>
      </c>
      <c r="D954" s="44">
        <f t="shared" si="382"/>
        <v>0</v>
      </c>
      <c r="E954" s="44">
        <f t="shared" si="382"/>
        <v>0</v>
      </c>
      <c r="F954" s="44">
        <f t="shared" si="382"/>
        <v>0</v>
      </c>
      <c r="G954" s="44">
        <f t="shared" si="382"/>
        <v>0</v>
      </c>
      <c r="H954" s="45">
        <f t="shared" si="382"/>
        <v>0</v>
      </c>
      <c r="I954" s="72">
        <f t="shared" si="360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ref="I955:I1007" si="383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383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383"/>
        <v>0</v>
      </c>
    </row>
    <row r="958" spans="1:9" hidden="1" x14ac:dyDescent="0.2">
      <c r="A958" s="100" t="s">
        <v>68</v>
      </c>
      <c r="B958" s="101"/>
      <c r="C958" s="102">
        <f t="shared" ref="C958:H958" si="384">SUM(C959,C962,C985)</f>
        <v>0</v>
      </c>
      <c r="D958" s="102">
        <f t="shared" si="384"/>
        <v>0</v>
      </c>
      <c r="E958" s="102">
        <f t="shared" si="384"/>
        <v>0</v>
      </c>
      <c r="F958" s="102">
        <f t="shared" si="384"/>
        <v>0</v>
      </c>
      <c r="G958" s="102">
        <f t="shared" si="384"/>
        <v>0</v>
      </c>
      <c r="H958" s="103">
        <f t="shared" si="384"/>
        <v>0</v>
      </c>
      <c r="I958" s="13">
        <f t="shared" si="383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385">SUM(C960)</f>
        <v>0</v>
      </c>
      <c r="D959" s="44">
        <f t="shared" si="385"/>
        <v>0</v>
      </c>
      <c r="E959" s="44">
        <f t="shared" si="385"/>
        <v>0</v>
      </c>
      <c r="F959" s="44">
        <f t="shared" si="385"/>
        <v>0</v>
      </c>
      <c r="G959" s="44">
        <f t="shared" si="385"/>
        <v>0</v>
      </c>
      <c r="H959" s="45">
        <f t="shared" si="385"/>
        <v>0</v>
      </c>
      <c r="I959" s="13">
        <f t="shared" si="383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383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83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:H962" si="386">SUM(C963,C970,C977)</f>
        <v>0</v>
      </c>
      <c r="D962" s="44">
        <f t="shared" si="386"/>
        <v>0</v>
      </c>
      <c r="E962" s="44">
        <f t="shared" si="386"/>
        <v>0</v>
      </c>
      <c r="F962" s="44">
        <f t="shared" si="386"/>
        <v>0</v>
      </c>
      <c r="G962" s="44">
        <f t="shared" si="386"/>
        <v>0</v>
      </c>
      <c r="H962" s="45">
        <f t="shared" si="386"/>
        <v>0</v>
      </c>
      <c r="I962" s="13">
        <f t="shared" si="383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387">SUM(C967,C968,C969)</f>
        <v>0</v>
      </c>
      <c r="D963" s="44">
        <f t="shared" si="387"/>
        <v>0</v>
      </c>
      <c r="E963" s="44">
        <f t="shared" si="387"/>
        <v>0</v>
      </c>
      <c r="F963" s="44">
        <f t="shared" si="387"/>
        <v>0</v>
      </c>
      <c r="G963" s="44">
        <f t="shared" si="387"/>
        <v>0</v>
      </c>
      <c r="H963" s="45">
        <f t="shared" si="387"/>
        <v>0</v>
      </c>
      <c r="I963" s="72">
        <f t="shared" si="383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83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388">C967+C968+C969-C966</f>
        <v>0</v>
      </c>
      <c r="D965" s="44">
        <f t="shared" si="388"/>
        <v>0</v>
      </c>
      <c r="E965" s="44">
        <f t="shared" si="388"/>
        <v>0</v>
      </c>
      <c r="F965" s="44">
        <f t="shared" si="388"/>
        <v>0</v>
      </c>
      <c r="G965" s="44">
        <f t="shared" si="388"/>
        <v>0</v>
      </c>
      <c r="H965" s="45">
        <f t="shared" si="388"/>
        <v>0</v>
      </c>
      <c r="I965" s="72">
        <f t="shared" si="383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383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383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383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383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389">SUM(C974,C975,C976)</f>
        <v>0</v>
      </c>
      <c r="D970" s="44">
        <f t="shared" si="389"/>
        <v>0</v>
      </c>
      <c r="E970" s="44">
        <f t="shared" si="389"/>
        <v>0</v>
      </c>
      <c r="F970" s="44">
        <f t="shared" si="389"/>
        <v>0</v>
      </c>
      <c r="G970" s="44">
        <f t="shared" si="389"/>
        <v>0</v>
      </c>
      <c r="H970" s="45">
        <f t="shared" si="389"/>
        <v>0</v>
      </c>
      <c r="I970" s="72">
        <f t="shared" si="383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83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390">C974+C975+C976-C973</f>
        <v>0</v>
      </c>
      <c r="D972" s="44">
        <f t="shared" si="390"/>
        <v>0</v>
      </c>
      <c r="E972" s="44">
        <f t="shared" si="390"/>
        <v>0</v>
      </c>
      <c r="F972" s="44">
        <f t="shared" si="390"/>
        <v>0</v>
      </c>
      <c r="G972" s="44">
        <f t="shared" si="390"/>
        <v>0</v>
      </c>
      <c r="H972" s="45">
        <f t="shared" si="390"/>
        <v>0</v>
      </c>
      <c r="I972" s="72">
        <f t="shared" si="383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383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383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383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383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:H977" si="391">SUM(C981,C982,C983)</f>
        <v>0</v>
      </c>
      <c r="D977" s="44">
        <f t="shared" si="391"/>
        <v>0</v>
      </c>
      <c r="E977" s="44">
        <f t="shared" si="391"/>
        <v>0</v>
      </c>
      <c r="F977" s="44">
        <f t="shared" si="391"/>
        <v>0</v>
      </c>
      <c r="G977" s="44">
        <f t="shared" si="391"/>
        <v>0</v>
      </c>
      <c r="H977" s="45">
        <f t="shared" si="391"/>
        <v>0</v>
      </c>
      <c r="I977" s="13">
        <f t="shared" si="383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83"/>
        <v>0</v>
      </c>
    </row>
    <row r="979" spans="1:11" s="6" customFormat="1" hidden="1" x14ac:dyDescent="0.2">
      <c r="A979" s="64" t="s">
        <v>46</v>
      </c>
      <c r="B979" s="65"/>
      <c r="C979" s="125">
        <f t="shared" ref="C979:H979" si="392">C981+C982+C983-C980</f>
        <v>0</v>
      </c>
      <c r="D979" s="125">
        <f t="shared" si="392"/>
        <v>0</v>
      </c>
      <c r="E979" s="125">
        <f t="shared" si="392"/>
        <v>0</v>
      </c>
      <c r="F979" s="125">
        <f t="shared" si="392"/>
        <v>0</v>
      </c>
      <c r="G979" s="125">
        <f t="shared" si="392"/>
        <v>0</v>
      </c>
      <c r="H979" s="126">
        <f t="shared" si="392"/>
        <v>0</v>
      </c>
      <c r="I979" s="112">
        <f t="shared" si="383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383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383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383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383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83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383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83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393">C940-C958</f>
        <v>0</v>
      </c>
      <c r="D987" s="44">
        <f t="shared" si="393"/>
        <v>0</v>
      </c>
      <c r="E987" s="44">
        <f t="shared" si="393"/>
        <v>0</v>
      </c>
      <c r="F987" s="44">
        <f t="shared" si="393"/>
        <v>0</v>
      </c>
      <c r="G987" s="44">
        <f t="shared" si="393"/>
        <v>0</v>
      </c>
      <c r="H987" s="45">
        <f t="shared" si="393"/>
        <v>0</v>
      </c>
      <c r="I987" s="72">
        <f t="shared" si="383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83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394">C990</f>
        <v>13153.9</v>
      </c>
      <c r="D989" s="106">
        <f t="shared" si="394"/>
        <v>0</v>
      </c>
      <c r="E989" s="106">
        <f t="shared" si="394"/>
        <v>13153.9</v>
      </c>
      <c r="F989" s="106">
        <f t="shared" si="394"/>
        <v>6249.8</v>
      </c>
      <c r="G989" s="106">
        <f t="shared" si="394"/>
        <v>0</v>
      </c>
      <c r="H989" s="107">
        <f t="shared" si="394"/>
        <v>0</v>
      </c>
      <c r="I989" s="71">
        <f t="shared" si="383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395">SUM(E991,E992,E993,E994)</f>
        <v>13153.9</v>
      </c>
      <c r="F990" s="96">
        <f t="shared" si="395"/>
        <v>6249.8</v>
      </c>
      <c r="G990" s="96">
        <f t="shared" si="395"/>
        <v>0</v>
      </c>
      <c r="H990" s="97">
        <f t="shared" si="395"/>
        <v>0</v>
      </c>
      <c r="I990" s="99">
        <f t="shared" si="383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83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383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383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:H994" si="396">SUM(C995,C999,C1003)</f>
        <v>12890.8</v>
      </c>
      <c r="D994" s="44">
        <f t="shared" si="396"/>
        <v>0</v>
      </c>
      <c r="E994" s="44">
        <f t="shared" si="396"/>
        <v>12890.8</v>
      </c>
      <c r="F994" s="44">
        <f t="shared" si="396"/>
        <v>6124.8</v>
      </c>
      <c r="G994" s="44">
        <f t="shared" si="396"/>
        <v>0</v>
      </c>
      <c r="H994" s="45">
        <f t="shared" si="396"/>
        <v>0</v>
      </c>
      <c r="I994" s="72">
        <f t="shared" si="383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:H995" si="397">SUM(C996:C998)</f>
        <v>12890.8</v>
      </c>
      <c r="D995" s="44">
        <f t="shared" si="397"/>
        <v>0</v>
      </c>
      <c r="E995" s="44">
        <f t="shared" si="397"/>
        <v>12890.8</v>
      </c>
      <c r="F995" s="44">
        <f t="shared" si="397"/>
        <v>6124.8</v>
      </c>
      <c r="G995" s="44">
        <f t="shared" si="397"/>
        <v>0</v>
      </c>
      <c r="H995" s="45">
        <f t="shared" si="397"/>
        <v>0</v>
      </c>
      <c r="I995" s="72">
        <f t="shared" si="383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383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383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83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398">SUM(C1000:C1002)</f>
        <v>0</v>
      </c>
      <c r="D999" s="44">
        <f t="shared" ref="D999:H999" si="399">SUM(D1000:D1002)</f>
        <v>0</v>
      </c>
      <c r="E999" s="44">
        <f t="shared" si="399"/>
        <v>0</v>
      </c>
      <c r="F999" s="44">
        <f t="shared" si="399"/>
        <v>0</v>
      </c>
      <c r="G999" s="44">
        <f t="shared" si="399"/>
        <v>0</v>
      </c>
      <c r="H999" s="45">
        <f t="shared" si="399"/>
        <v>0</v>
      </c>
      <c r="I999" s="72">
        <f t="shared" si="383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383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383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383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400">SUM(C1004:C1006)</f>
        <v>0</v>
      </c>
      <c r="D1003" s="44">
        <f t="shared" ref="D1003:H1003" si="401">SUM(D1004:D1006)</f>
        <v>0</v>
      </c>
      <c r="E1003" s="44">
        <f t="shared" si="401"/>
        <v>0</v>
      </c>
      <c r="F1003" s="44">
        <f t="shared" si="401"/>
        <v>0</v>
      </c>
      <c r="G1003" s="44">
        <f t="shared" si="401"/>
        <v>0</v>
      </c>
      <c r="H1003" s="45">
        <f t="shared" si="401"/>
        <v>0</v>
      </c>
      <c r="I1003" s="72">
        <f t="shared" si="383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383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383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383"/>
        <v>0</v>
      </c>
    </row>
    <row r="1007" spans="1:9" s="5" customFormat="1" x14ac:dyDescent="0.2">
      <c r="A1007" s="94" t="s">
        <v>68</v>
      </c>
      <c r="B1007" s="95"/>
      <c r="C1007" s="96">
        <f t="shared" ref="C1007:H1007" si="402">SUM(C1008,C1011,C1034)</f>
        <v>13153.9</v>
      </c>
      <c r="D1007" s="96">
        <f t="shared" si="402"/>
        <v>0</v>
      </c>
      <c r="E1007" s="96">
        <f t="shared" si="402"/>
        <v>13153.9</v>
      </c>
      <c r="F1007" s="96">
        <f t="shared" si="402"/>
        <v>6249.8</v>
      </c>
      <c r="G1007" s="96">
        <f t="shared" si="402"/>
        <v>0</v>
      </c>
      <c r="H1007" s="97">
        <f t="shared" si="402"/>
        <v>0</v>
      </c>
      <c r="I1007" s="99">
        <f t="shared" si="383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403">SUM(C1009)</f>
        <v>0</v>
      </c>
      <c r="D1008" s="44">
        <f t="shared" si="403"/>
        <v>0</v>
      </c>
      <c r="E1008" s="44">
        <f t="shared" si="403"/>
        <v>0</v>
      </c>
      <c r="F1008" s="44">
        <f t="shared" si="403"/>
        <v>0</v>
      </c>
      <c r="G1008" s="44">
        <f t="shared" si="403"/>
        <v>0</v>
      </c>
      <c r="H1008" s="45">
        <f t="shared" si="403"/>
        <v>0</v>
      </c>
      <c r="I1008" s="72">
        <f t="shared" ref="I1008:I1036" si="404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404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404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:H1011" si="405">SUM(C1012,C1019,C1026)</f>
        <v>13153.9</v>
      </c>
      <c r="D1011" s="44">
        <f t="shared" si="405"/>
        <v>0</v>
      </c>
      <c r="E1011" s="44">
        <f t="shared" si="405"/>
        <v>13153.9</v>
      </c>
      <c r="F1011" s="44">
        <f t="shared" si="405"/>
        <v>6249.8</v>
      </c>
      <c r="G1011" s="44">
        <f t="shared" si="405"/>
        <v>0</v>
      </c>
      <c r="H1011" s="45">
        <f t="shared" si="405"/>
        <v>0</v>
      </c>
      <c r="I1011" s="72">
        <f t="shared" si="404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:H1012" si="406">SUM(C1016,C1017,C1018)</f>
        <v>13153.9</v>
      </c>
      <c r="D1012" s="44">
        <f t="shared" si="406"/>
        <v>0</v>
      </c>
      <c r="E1012" s="44">
        <f t="shared" si="406"/>
        <v>13153.9</v>
      </c>
      <c r="F1012" s="44">
        <f t="shared" si="406"/>
        <v>6249.8</v>
      </c>
      <c r="G1012" s="44">
        <f t="shared" si="406"/>
        <v>0</v>
      </c>
      <c r="H1012" s="45">
        <f t="shared" si="406"/>
        <v>0</v>
      </c>
      <c r="I1012" s="72">
        <f t="shared" si="404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404"/>
        <v>0</v>
      </c>
    </row>
    <row r="1014" spans="1:11" s="3" customFormat="1" x14ac:dyDescent="0.2">
      <c r="A1014" s="64" t="s">
        <v>46</v>
      </c>
      <c r="B1014" s="65"/>
      <c r="C1014" s="44">
        <f t="shared" ref="C1014:H1014" si="407">C1016+C1017+C1018-C1015</f>
        <v>58.899999999999636</v>
      </c>
      <c r="D1014" s="44">
        <f t="shared" si="407"/>
        <v>0</v>
      </c>
      <c r="E1014" s="44">
        <f t="shared" si="407"/>
        <v>58.899999999999636</v>
      </c>
      <c r="F1014" s="44">
        <f t="shared" si="407"/>
        <v>6249.8</v>
      </c>
      <c r="G1014" s="44">
        <f t="shared" si="407"/>
        <v>0</v>
      </c>
      <c r="H1014" s="45">
        <f t="shared" si="407"/>
        <v>0</v>
      </c>
      <c r="I1014" s="72">
        <f t="shared" si="404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404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404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404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404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:H1019" si="408">SUM(C1023,C1024,C1025)</f>
        <v>0</v>
      </c>
      <c r="D1019" s="44">
        <f t="shared" si="408"/>
        <v>0</v>
      </c>
      <c r="E1019" s="44">
        <f t="shared" si="408"/>
        <v>0</v>
      </c>
      <c r="F1019" s="44">
        <f t="shared" si="408"/>
        <v>0</v>
      </c>
      <c r="G1019" s="44">
        <f t="shared" si="408"/>
        <v>0</v>
      </c>
      <c r="H1019" s="45">
        <f t="shared" si="408"/>
        <v>0</v>
      </c>
      <c r="I1019" s="72">
        <f t="shared" si="404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404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:H1021" si="409">C1023+C1024+C1025-C1022</f>
        <v>0</v>
      </c>
      <c r="D1021" s="44">
        <f t="shared" si="409"/>
        <v>0</v>
      </c>
      <c r="E1021" s="44">
        <f t="shared" si="409"/>
        <v>0</v>
      </c>
      <c r="F1021" s="44">
        <f t="shared" si="409"/>
        <v>0</v>
      </c>
      <c r="G1021" s="44">
        <f t="shared" si="409"/>
        <v>0</v>
      </c>
      <c r="H1021" s="45">
        <f t="shared" si="409"/>
        <v>0</v>
      </c>
      <c r="I1021" s="72">
        <f t="shared" si="404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404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404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404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404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:H1026" si="410">SUM(C1030,C1031,C1032)</f>
        <v>0</v>
      </c>
      <c r="D1026" s="44">
        <f t="shared" si="410"/>
        <v>0</v>
      </c>
      <c r="E1026" s="44">
        <f t="shared" si="410"/>
        <v>0</v>
      </c>
      <c r="F1026" s="44">
        <f t="shared" si="410"/>
        <v>0</v>
      </c>
      <c r="G1026" s="44">
        <f t="shared" si="410"/>
        <v>0</v>
      </c>
      <c r="H1026" s="45">
        <f t="shared" si="410"/>
        <v>0</v>
      </c>
      <c r="I1026" s="72">
        <f t="shared" si="404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404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:H1028" si="411">C1030+C1031+C1032-C1029</f>
        <v>0</v>
      </c>
      <c r="D1028" s="44">
        <f t="shared" si="411"/>
        <v>0</v>
      </c>
      <c r="E1028" s="44">
        <f t="shared" si="411"/>
        <v>0</v>
      </c>
      <c r="F1028" s="44">
        <f t="shared" si="411"/>
        <v>0</v>
      </c>
      <c r="G1028" s="44">
        <f t="shared" si="411"/>
        <v>0</v>
      </c>
      <c r="H1028" s="45">
        <f t="shared" si="411"/>
        <v>0</v>
      </c>
      <c r="I1028" s="72">
        <f t="shared" si="404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404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404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404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404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404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404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404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f t="shared" ref="C1036:H1036" si="412">C989-C1007</f>
        <v>0</v>
      </c>
      <c r="D1036" s="129">
        <f t="shared" si="412"/>
        <v>0</v>
      </c>
      <c r="E1036" s="129">
        <f t="shared" si="412"/>
        <v>0</v>
      </c>
      <c r="F1036" s="129">
        <f t="shared" si="412"/>
        <v>0</v>
      </c>
      <c r="G1036" s="129">
        <f t="shared" si="412"/>
        <v>0</v>
      </c>
      <c r="H1036" s="130">
        <f t="shared" si="412"/>
        <v>0</v>
      </c>
      <c r="I1036" s="72">
        <f t="shared" si="404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6"/>
        <filter val="1.354,50"/>
        <filter val="1.505,00"/>
        <filter val="1.567,50"/>
        <filter val="1.610,10"/>
        <filter val="1.789,10"/>
        <filter val="10.318,40"/>
        <filter val="100,00"/>
        <filter val="11.885,90"/>
        <filter val="12.885,90"/>
        <filter val="122.456,00"/>
        <filter val="128.412,00"/>
        <filter val="129.868,65"/>
        <filter val="13.095,00"/>
        <filter val="13.442,86"/>
        <filter val="130,22"/>
        <filter val="15.929,95"/>
        <filter val="150,00"/>
        <filter val="150,50"/>
        <filter val="151,3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377,20"/>
        <filter val="2.910,60"/>
        <filter val="20,00"/>
        <filter val="202,60"/>
        <filter val="223,00"/>
        <filter val="224,11"/>
        <filter val="240,00"/>
        <filter val="243,00"/>
        <filter val="252,00"/>
        <filter val="253.131,40"/>
        <filter val="269.624,50"/>
        <filter val="270,00"/>
        <filter val="287.185,95"/>
        <filter val="29,75"/>
        <filter val="291.845,60"/>
        <filter val="3.341,80"/>
        <filter val="307,00"/>
        <filter val="311.353,20"/>
        <filter val="327.283,15"/>
        <filter val="328.952,15"/>
        <filter val="379,00"/>
        <filter val="388,10"/>
        <filter val="4.107,60"/>
        <filter val="4.837,80"/>
        <filter val="405,00"/>
        <filter val="420.187,30"/>
        <filter val="420.257,60"/>
        <filter val="433.282,30"/>
        <filter val="435,56"/>
        <filter val="439.661,30"/>
        <filter val="44.670,20"/>
        <filter val="442,00"/>
        <filter val="448.170,30"/>
        <filter val="454,50"/>
        <filter val="46,20"/>
        <filter val="460,00"/>
        <filter val="461.613,16"/>
        <filter val="462,00"/>
        <filter val="464.107,16"/>
        <filter val="47.580,80"/>
        <filter val="48,60"/>
        <filter val="5.286,36"/>
        <filter val="50,50"/>
        <filter val="505,00"/>
        <filter val="51.971,21"/>
        <filter val="560,00"/>
        <filter val="6.308,70"/>
        <filter val="6.379,00"/>
        <filter val="6.932,00"/>
        <filter val="621,00"/>
        <filter val="658,56"/>
        <filter val="686,00"/>
        <filter val="7.156,30"/>
        <filter val="7.184,00"/>
        <filter val="70,30"/>
        <filter val="702,05"/>
        <filter val="730,00"/>
        <filter val="8.101,50"/>
        <filter val="8.341,50"/>
        <filter val="8.945,40"/>
        <filter val="819,00"/>
        <filter val="830,00"/>
        <filter val="839,00"/>
        <filter val="877,56"/>
        <filter val="896,45"/>
        <filter val="9.508,70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050"/>
  <sheetViews>
    <sheetView topLeftCell="A549" zoomScale="80" zoomScaleNormal="80" workbookViewId="0">
      <selection activeCell="A716" sqref="A716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4" width="0.1406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7</v>
      </c>
      <c r="F9" s="182" t="s">
        <v>9</v>
      </c>
      <c r="G9" s="182"/>
      <c r="H9" s="183"/>
      <c r="J9" s="70" t="e">
        <f>#REF!+J41+#REF!</f>
        <v>#REF!</v>
      </c>
    </row>
    <row r="10" spans="1:11" x14ac:dyDescent="0.2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" si="0">SUM(C15,C16,C17,C18)</f>
        <v>115361.79000000001</v>
      </c>
      <c r="D14" s="35">
        <f t="shared" ref="D14:H14" si="1">SUM(D15,D16,D17,D18)</f>
        <v>0</v>
      </c>
      <c r="E14" s="35">
        <f t="shared" si="1"/>
        <v>115361.79000000001</v>
      </c>
      <c r="F14" s="35">
        <f t="shared" si="1"/>
        <v>338413.57</v>
      </c>
      <c r="G14" s="35">
        <f t="shared" si="1"/>
        <v>10331.799999999999</v>
      </c>
      <c r="H14" s="36">
        <f t="shared" si="1"/>
        <v>0</v>
      </c>
      <c r="I14" s="71">
        <f t="shared" ref="I14:I77" si="2">SUM(E14:H14)</f>
        <v>464107.16</v>
      </c>
    </row>
    <row r="15" spans="1:11" x14ac:dyDescent="0.2">
      <c r="A15" s="37" t="s">
        <v>12</v>
      </c>
      <c r="B15" s="38"/>
      <c r="C15" s="39">
        <f t="shared" ref="C15:H15" si="3">SUM(C100,C232,C284,C333,C413,C492,C541,C589,C638,C717,C845,C894,C942,C991,C149,C766)</f>
        <v>3072.87</v>
      </c>
      <c r="D15" s="39">
        <f t="shared" si="3"/>
        <v>0</v>
      </c>
      <c r="E15" s="39">
        <f t="shared" ref="E15:E17" si="4">SUM(C15,D15)</f>
        <v>3072.87</v>
      </c>
      <c r="F15" s="39">
        <f t="shared" si="3"/>
        <v>127081.08</v>
      </c>
      <c r="G15" s="39">
        <f t="shared" si="3"/>
        <v>206.7</v>
      </c>
      <c r="H15" s="40">
        <f t="shared" si="3"/>
        <v>0</v>
      </c>
      <c r="I15" s="13">
        <f t="shared" si="2"/>
        <v>130360.65</v>
      </c>
    </row>
    <row r="16" spans="1:11" s="3" customFormat="1" hidden="1" x14ac:dyDescent="0.2">
      <c r="A16" s="37" t="s">
        <v>13</v>
      </c>
      <c r="B16" s="41"/>
      <c r="C16" s="39">
        <f t="shared" ref="C16:H16" si="5">SUM(C101,C233,C285,C334,C414,C493,C542,C590,C639,C718,C846,C895,C943,C992,C150,C767)</f>
        <v>0</v>
      </c>
      <c r="D16" s="39">
        <f t="shared" si="5"/>
        <v>0</v>
      </c>
      <c r="E16" s="39">
        <f t="shared" si="4"/>
        <v>0</v>
      </c>
      <c r="F16" s="39">
        <f t="shared" si="5"/>
        <v>0</v>
      </c>
      <c r="G16" s="39">
        <f t="shared" si="5"/>
        <v>0</v>
      </c>
      <c r="H16" s="40">
        <f t="shared" si="5"/>
        <v>0</v>
      </c>
      <c r="I16" s="72">
        <f t="shared" si="2"/>
        <v>0</v>
      </c>
    </row>
    <row r="17" spans="1:12" ht="38.25" x14ac:dyDescent="0.2">
      <c r="A17" s="37" t="s">
        <v>14</v>
      </c>
      <c r="B17" s="38">
        <v>42029303</v>
      </c>
      <c r="C17" s="39">
        <f t="shared" ref="C17:H17" si="6">SUM(C102,C234,C286,C335,C415,C494,C543,C591,C640,C719,C847,C896,C944,C993,C151,C768)</f>
        <v>2058.37</v>
      </c>
      <c r="D17" s="39">
        <f t="shared" si="6"/>
        <v>0</v>
      </c>
      <c r="E17" s="39">
        <f t="shared" si="4"/>
        <v>2058.37</v>
      </c>
      <c r="F17" s="39">
        <f t="shared" si="6"/>
        <v>1368.29</v>
      </c>
      <c r="G17" s="39">
        <f t="shared" si="6"/>
        <v>1859.7</v>
      </c>
      <c r="H17" s="40">
        <f t="shared" si="6"/>
        <v>0</v>
      </c>
      <c r="I17" s="13">
        <f t="shared" si="2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" si="7">SUM(C19,C23,C27)</f>
        <v>110230.55</v>
      </c>
      <c r="D18" s="44">
        <f t="shared" ref="D18:H18" si="8">SUM(D19,D23,D27)</f>
        <v>0</v>
      </c>
      <c r="E18" s="44">
        <f t="shared" si="8"/>
        <v>110230.55</v>
      </c>
      <c r="F18" s="44">
        <f t="shared" si="8"/>
        <v>209964.2</v>
      </c>
      <c r="G18" s="44">
        <f t="shared" si="8"/>
        <v>8265.4</v>
      </c>
      <c r="H18" s="45">
        <f t="shared" si="8"/>
        <v>0</v>
      </c>
      <c r="I18" s="13">
        <f t="shared" si="2"/>
        <v>328460.15000000002</v>
      </c>
    </row>
    <row r="19" spans="1:12" x14ac:dyDescent="0.2">
      <c r="A19" s="46" t="s">
        <v>17</v>
      </c>
      <c r="B19" s="47" t="s">
        <v>18</v>
      </c>
      <c r="C19" s="44">
        <f t="shared" ref="C19" si="9">SUM(C20:C22)</f>
        <v>109191.55</v>
      </c>
      <c r="D19" s="44">
        <f t="shared" ref="D19:H19" si="10">SUM(D20:D22)</f>
        <v>0</v>
      </c>
      <c r="E19" s="44">
        <f t="shared" si="10"/>
        <v>109191.55</v>
      </c>
      <c r="F19" s="44">
        <f t="shared" si="10"/>
        <v>209334.2</v>
      </c>
      <c r="G19" s="44">
        <f t="shared" si="10"/>
        <v>8265.4</v>
      </c>
      <c r="H19" s="45">
        <f t="shared" si="10"/>
        <v>0</v>
      </c>
      <c r="I19" s="13">
        <f t="shared" si="2"/>
        <v>326791.15000000002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C22" si="11">SUM(C105,C237,C289,C338,C418,C497,C546,C594,C643,C722,C850,C899,C947,C996,C154,C771)</f>
        <v>1583.0500000000002</v>
      </c>
      <c r="D20" s="39">
        <f t="shared" ref="D20:D22" si="12">SUM(D105,D237,D289,D338,D418,D497,D546,D594,D643,D722,D850,D899,D947,D996,D154,D771)</f>
        <v>0</v>
      </c>
      <c r="E20" s="39">
        <f t="shared" ref="E20:E22" si="13">SUM(C20,D20)</f>
        <v>1583.0500000000002</v>
      </c>
      <c r="F20" s="39">
        <f t="shared" ref="F20:F22" si="14">SUM(F105,F237,F289,F338,F418,F497,F546,F594,F643,F722,F850,F899,F947,F996,F154,F771)</f>
        <v>6081.5</v>
      </c>
      <c r="G20" s="39">
        <f t="shared" ref="G20:G22" si="15">SUM(G105,G237,G289,G338,G418,G497,G546,G594,G643,G722,G850,G899,G947,G996,G154,G771)</f>
        <v>8265.4</v>
      </c>
      <c r="H20" s="40">
        <f t="shared" ref="H20:H22" si="16">SUM(H105,H237,H289,H338,H418,H497,H546,H594,H643,H722,H850,H899,H947,H996,H154,H771)</f>
        <v>0</v>
      </c>
      <c r="I20" s="13">
        <f t="shared" si="2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11"/>
        <v>0</v>
      </c>
      <c r="D21" s="39">
        <f t="shared" si="12"/>
        <v>0</v>
      </c>
      <c r="E21" s="39">
        <f t="shared" si="13"/>
        <v>0</v>
      </c>
      <c r="F21" s="39">
        <f t="shared" si="14"/>
        <v>0</v>
      </c>
      <c r="G21" s="39">
        <f t="shared" si="15"/>
        <v>0</v>
      </c>
      <c r="H21" s="40">
        <f t="shared" si="16"/>
        <v>0</v>
      </c>
      <c r="I21" s="13">
        <f t="shared" si="2"/>
        <v>0</v>
      </c>
    </row>
    <row r="22" spans="1:12" x14ac:dyDescent="0.2">
      <c r="A22" s="48" t="s">
        <v>22</v>
      </c>
      <c r="B22" s="50" t="s">
        <v>23</v>
      </c>
      <c r="C22" s="39">
        <f t="shared" si="11"/>
        <v>107608.5</v>
      </c>
      <c r="D22" s="39">
        <f t="shared" si="12"/>
        <v>0</v>
      </c>
      <c r="E22" s="39">
        <f t="shared" si="13"/>
        <v>107608.5</v>
      </c>
      <c r="F22" s="39">
        <f t="shared" si="14"/>
        <v>203252.7</v>
      </c>
      <c r="G22" s="39">
        <f t="shared" si="15"/>
        <v>0</v>
      </c>
      <c r="H22" s="40">
        <f t="shared" si="16"/>
        <v>0</v>
      </c>
      <c r="I22" s="13">
        <f t="shared" si="2"/>
        <v>310861.2</v>
      </c>
    </row>
    <row r="23" spans="1:12" x14ac:dyDescent="0.2">
      <c r="A23" s="46" t="s">
        <v>24</v>
      </c>
      <c r="B23" s="51" t="s">
        <v>25</v>
      </c>
      <c r="C23" s="44">
        <f t="shared" ref="C23" si="17">SUM(C24:C26)</f>
        <v>839</v>
      </c>
      <c r="D23" s="44">
        <f t="shared" ref="D23:H23" si="18">SUM(D24:D26)</f>
        <v>0</v>
      </c>
      <c r="E23" s="44">
        <f t="shared" si="18"/>
        <v>839</v>
      </c>
      <c r="F23" s="44">
        <f t="shared" si="18"/>
        <v>0</v>
      </c>
      <c r="G23" s="44">
        <f t="shared" si="18"/>
        <v>0</v>
      </c>
      <c r="H23" s="45">
        <f t="shared" si="18"/>
        <v>0</v>
      </c>
      <c r="I23" s="13">
        <f t="shared" si="2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C26" si="19">SUM(C109,C241,C293,C342,C422,C501,C550,C598,C647,C726,C854,C903,C951,C1000,C158,C775)</f>
        <v>0</v>
      </c>
      <c r="D24" s="39">
        <f t="shared" ref="D24:D26" si="20">SUM(D109,D241,D293,D342,D422,D501,D550,D598,D647,D726,D854,D903,D951,D1000,D158,D775)</f>
        <v>0</v>
      </c>
      <c r="E24" s="39">
        <f t="shared" ref="E24:E26" si="21">SUM(C24,D24)</f>
        <v>0</v>
      </c>
      <c r="F24" s="39">
        <f t="shared" ref="F24:F26" si="22">SUM(F109,F241,F293,F342,F422,F501,F550,F598,F647,F726,F854,F903,F951,F1000,F158,F775)</f>
        <v>0</v>
      </c>
      <c r="G24" s="39">
        <f t="shared" ref="G24:G26" si="23">SUM(G109,G241,G293,G342,G422,G501,G550,G598,G647,G726,G854,G903,G951,G1000,G158,G775)</f>
        <v>0</v>
      </c>
      <c r="H24" s="40">
        <f t="shared" ref="H24:H26" si="24">SUM(H109,H241,H293,H342,H422,H501,H550,H598,H647,H726,H854,H903,H951,H1000,H158,H775)</f>
        <v>0</v>
      </c>
      <c r="I24" s="13">
        <f t="shared" si="2"/>
        <v>0</v>
      </c>
    </row>
    <row r="25" spans="1:12" x14ac:dyDescent="0.2">
      <c r="A25" s="48" t="s">
        <v>20</v>
      </c>
      <c r="B25" s="50" t="s">
        <v>27</v>
      </c>
      <c r="C25" s="39">
        <f t="shared" si="19"/>
        <v>839</v>
      </c>
      <c r="D25" s="39">
        <f t="shared" si="20"/>
        <v>0</v>
      </c>
      <c r="E25" s="39">
        <f t="shared" si="21"/>
        <v>839</v>
      </c>
      <c r="F25" s="39">
        <f t="shared" si="22"/>
        <v>0</v>
      </c>
      <c r="G25" s="39">
        <f t="shared" si="23"/>
        <v>0</v>
      </c>
      <c r="H25" s="40">
        <f t="shared" si="24"/>
        <v>0</v>
      </c>
      <c r="I25" s="13">
        <f t="shared" si="2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9"/>
        <v>0</v>
      </c>
      <c r="D26" s="39">
        <f t="shared" si="20"/>
        <v>0</v>
      </c>
      <c r="E26" s="39">
        <f t="shared" si="21"/>
        <v>0</v>
      </c>
      <c r="F26" s="39">
        <f t="shared" si="22"/>
        <v>0</v>
      </c>
      <c r="G26" s="39">
        <f t="shared" si="23"/>
        <v>0</v>
      </c>
      <c r="H26" s="40">
        <f t="shared" si="24"/>
        <v>0</v>
      </c>
      <c r="I26" s="72">
        <f t="shared" si="2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25">SUM(C28:C30)</f>
        <v>200</v>
      </c>
      <c r="D27" s="44">
        <f t="shared" si="25"/>
        <v>0</v>
      </c>
      <c r="E27" s="44">
        <f t="shared" si="25"/>
        <v>200</v>
      </c>
      <c r="F27" s="44">
        <f t="shared" si="25"/>
        <v>630</v>
      </c>
      <c r="G27" s="44">
        <f t="shared" si="25"/>
        <v>0</v>
      </c>
      <c r="H27" s="45">
        <f t="shared" si="25"/>
        <v>0</v>
      </c>
      <c r="I27" s="72">
        <f t="shared" si="2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C30" si="26">SUM(C113,C245,C297,C346,C426,C505,C554,C602,C651,C730,C858,C907,C955,C1004,C162,C779)</f>
        <v>0</v>
      </c>
      <c r="D28" s="39">
        <f t="shared" ref="D28:D30" si="27">SUM(D113,D245,D297,D346,D426,D505,D554,D602,D651,D730,D858,D907,D955,D1004,D162,D779)</f>
        <v>0</v>
      </c>
      <c r="E28" s="39">
        <f t="shared" ref="E28:E30" si="28">SUM(C28,D28)</f>
        <v>0</v>
      </c>
      <c r="F28" s="39">
        <f t="shared" ref="F28:F30" si="29">SUM(F113,F245,F297,F346,F426,F505,F554,F602,F651,F730,F858,F907,F955,F1004,F162,F779)</f>
        <v>0</v>
      </c>
      <c r="G28" s="39">
        <f t="shared" ref="G28:G30" si="30">SUM(G113,G245,G297,G346,G426,G505,G554,G602,G651,G730,G858,G907,G955,G1004,G162,G779)</f>
        <v>0</v>
      </c>
      <c r="H28" s="40">
        <f t="shared" ref="H28:H30" si="31">SUM(H113,H245,H297,H346,H426,H505,H554,H602,H651,H730,H858,H907,H955,H1004,H162,H779)</f>
        <v>0</v>
      </c>
      <c r="I28" s="72">
        <f t="shared" si="2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26"/>
        <v>0</v>
      </c>
      <c r="D29" s="39">
        <f t="shared" si="27"/>
        <v>0</v>
      </c>
      <c r="E29" s="39">
        <f t="shared" si="28"/>
        <v>0</v>
      </c>
      <c r="F29" s="39">
        <f t="shared" si="29"/>
        <v>270</v>
      </c>
      <c r="G29" s="39">
        <f t="shared" si="30"/>
        <v>0</v>
      </c>
      <c r="H29" s="40">
        <f t="shared" si="31"/>
        <v>0</v>
      </c>
      <c r="I29" s="72">
        <f t="shared" si="2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26"/>
        <v>200</v>
      </c>
      <c r="D30" s="39">
        <f t="shared" si="27"/>
        <v>0</v>
      </c>
      <c r="E30" s="39">
        <f t="shared" si="28"/>
        <v>200</v>
      </c>
      <c r="F30" s="39">
        <f t="shared" si="29"/>
        <v>360</v>
      </c>
      <c r="G30" s="39">
        <f t="shared" si="30"/>
        <v>0</v>
      </c>
      <c r="H30" s="40">
        <f t="shared" si="31"/>
        <v>0</v>
      </c>
      <c r="I30" s="72">
        <f t="shared" si="2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32">SUM(C33,C40,C63,C37)</f>
        <v>115361.79</v>
      </c>
      <c r="D32" s="58">
        <f t="shared" ref="D32:H32" si="33">SUM(D33,D40,D63,D37)</f>
        <v>0</v>
      </c>
      <c r="E32" s="58">
        <f t="shared" si="33"/>
        <v>115361.79</v>
      </c>
      <c r="F32" s="58">
        <f t="shared" si="33"/>
        <v>338413.57</v>
      </c>
      <c r="G32" s="58">
        <f t="shared" si="33"/>
        <v>10331.799999999999</v>
      </c>
      <c r="H32" s="59">
        <f t="shared" si="33"/>
        <v>0</v>
      </c>
      <c r="I32" s="71">
        <f t="shared" si="2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" si="34">SUM(C34:C35)</f>
        <v>0</v>
      </c>
      <c r="D33" s="44">
        <f t="shared" ref="D33:H33" si="35">SUM(D34:D35)</f>
        <v>0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5">
        <f t="shared" si="35"/>
        <v>0</v>
      </c>
      <c r="I33" s="13">
        <f t="shared" si="2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36">SUM(C199)</f>
        <v>0</v>
      </c>
      <c r="D34" s="39">
        <f t="shared" ref="D34:H34" si="37">SUM(D199)</f>
        <v>0</v>
      </c>
      <c r="E34" s="39">
        <f t="shared" si="37"/>
        <v>0</v>
      </c>
      <c r="F34" s="39">
        <f t="shared" si="37"/>
        <v>0</v>
      </c>
      <c r="G34" s="39">
        <f t="shared" si="37"/>
        <v>0</v>
      </c>
      <c r="H34" s="40">
        <f t="shared" si="37"/>
        <v>0</v>
      </c>
      <c r="I34" s="13">
        <f t="shared" si="2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2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2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38">SUM(C38:C38)</f>
        <v>0</v>
      </c>
      <c r="D37" s="44">
        <f t="shared" si="38"/>
        <v>0</v>
      </c>
      <c r="E37" s="44">
        <f t="shared" si="38"/>
        <v>0</v>
      </c>
      <c r="F37" s="44">
        <f t="shared" si="38"/>
        <v>0</v>
      </c>
      <c r="G37" s="44">
        <f t="shared" si="38"/>
        <v>0</v>
      </c>
      <c r="H37" s="45">
        <f t="shared" si="38"/>
        <v>0</v>
      </c>
      <c r="I37" s="13">
        <f t="shared" si="2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2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2"/>
        <v>0</v>
      </c>
    </row>
    <row r="40" spans="1:10" ht="25.5" x14ac:dyDescent="0.2">
      <c r="A40" s="60" t="s">
        <v>114</v>
      </c>
      <c r="B40" s="62">
        <v>56</v>
      </c>
      <c r="C40" s="44">
        <f t="shared" ref="C40" si="39">SUM(C41,C48,C55)</f>
        <v>115361.79</v>
      </c>
      <c r="D40" s="44">
        <f t="shared" ref="D40:H40" si="40">SUM(D41,D48,D55)</f>
        <v>0</v>
      </c>
      <c r="E40" s="44">
        <f t="shared" si="40"/>
        <v>115361.79</v>
      </c>
      <c r="F40" s="44">
        <f t="shared" si="40"/>
        <v>338413.57</v>
      </c>
      <c r="G40" s="44">
        <f t="shared" si="40"/>
        <v>10331.799999999999</v>
      </c>
      <c r="H40" s="45">
        <f t="shared" si="40"/>
        <v>0</v>
      </c>
      <c r="I40" s="13">
        <f t="shared" si="2"/>
        <v>464107.16</v>
      </c>
    </row>
    <row r="41" spans="1:10" x14ac:dyDescent="0.2">
      <c r="A41" s="60" t="s">
        <v>43</v>
      </c>
      <c r="B41" s="63" t="s">
        <v>44</v>
      </c>
      <c r="C41" s="44">
        <f t="shared" ref="C41" si="41">SUM(C45,C46,C47)</f>
        <v>113822.79</v>
      </c>
      <c r="D41" s="44">
        <f t="shared" ref="D41:H41" si="42">SUM(D45,D46,D47)</f>
        <v>0</v>
      </c>
      <c r="E41" s="44">
        <f t="shared" si="42"/>
        <v>113822.79</v>
      </c>
      <c r="F41" s="44">
        <f t="shared" si="42"/>
        <v>337458.57</v>
      </c>
      <c r="G41" s="44">
        <f t="shared" si="42"/>
        <v>10331.799999999999</v>
      </c>
      <c r="H41" s="45">
        <f t="shared" si="42"/>
        <v>0</v>
      </c>
      <c r="I41" s="13">
        <f t="shared" si="2"/>
        <v>461613.16</v>
      </c>
      <c r="J41" s="13">
        <f>J43+J44</f>
        <v>113822.79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2"/>
        <v>0</v>
      </c>
    </row>
    <row r="43" spans="1:10" x14ac:dyDescent="0.2">
      <c r="A43" s="64" t="s">
        <v>46</v>
      </c>
      <c r="B43" s="65"/>
      <c r="C43" s="44">
        <f t="shared" ref="C43" si="43">C45+C46+C47-C44</f>
        <v>869.49000000000524</v>
      </c>
      <c r="D43" s="44">
        <f t="shared" ref="D43:H43" si="44">D45+D46+D47-D44</f>
        <v>0</v>
      </c>
      <c r="E43" s="44">
        <f t="shared" si="44"/>
        <v>869.49000000000524</v>
      </c>
      <c r="F43" s="44">
        <f t="shared" si="44"/>
        <v>9538.4699999999102</v>
      </c>
      <c r="G43" s="44">
        <f t="shared" si="44"/>
        <v>3034.9</v>
      </c>
      <c r="H43" s="45">
        <f t="shared" si="44"/>
        <v>0</v>
      </c>
      <c r="I43" s="13">
        <f t="shared" si="2"/>
        <v>13442.859999999915</v>
      </c>
      <c r="J43" s="13">
        <f>E43</f>
        <v>869.49000000000524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45">SUM(E77,E209,E390,E469,E694,E822)</f>
        <v>112953.29999999999</v>
      </c>
      <c r="F44" s="44">
        <f t="shared" si="45"/>
        <v>327920.09999999998</v>
      </c>
      <c r="G44" s="44">
        <f t="shared" si="45"/>
        <v>7296.9</v>
      </c>
      <c r="H44" s="45">
        <f t="shared" si="45"/>
        <v>0</v>
      </c>
      <c r="I44" s="13">
        <f t="shared" si="2"/>
        <v>448170.3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" si="46">SUM(C78,C210,C391,C470,C695,C823)</f>
        <v>17274.34</v>
      </c>
      <c r="D45" s="39">
        <f t="shared" si="45"/>
        <v>0</v>
      </c>
      <c r="E45" s="39">
        <f>C45+D45</f>
        <v>17274.34</v>
      </c>
      <c r="F45" s="39">
        <f t="shared" si="45"/>
        <v>32630.47</v>
      </c>
      <c r="G45" s="39">
        <f t="shared" si="45"/>
        <v>2066.4</v>
      </c>
      <c r="H45" s="40">
        <f t="shared" si="45"/>
        <v>0</v>
      </c>
      <c r="I45" s="13">
        <f t="shared" si="2"/>
        <v>51971.21</v>
      </c>
    </row>
    <row r="46" spans="1:10" x14ac:dyDescent="0.2">
      <c r="A46" s="37" t="s">
        <v>50</v>
      </c>
      <c r="B46" s="139" t="s">
        <v>51</v>
      </c>
      <c r="C46" s="39">
        <f t="shared" ref="C46" si="47">SUM(C79,C211,C392,C471,C696,C824)</f>
        <v>96548.45</v>
      </c>
      <c r="D46" s="39">
        <f t="shared" si="45"/>
        <v>0</v>
      </c>
      <c r="E46" s="39">
        <f>C46+D46</f>
        <v>96548.45</v>
      </c>
      <c r="F46" s="39">
        <f t="shared" si="45"/>
        <v>182372.1</v>
      </c>
      <c r="G46" s="39">
        <f t="shared" si="45"/>
        <v>8265.4</v>
      </c>
      <c r="H46" s="40">
        <f t="shared" si="45"/>
        <v>0</v>
      </c>
      <c r="I46" s="13">
        <f t="shared" si="2"/>
        <v>287185.95</v>
      </c>
    </row>
    <row r="47" spans="1:10" x14ac:dyDescent="0.2">
      <c r="A47" s="37" t="s">
        <v>52</v>
      </c>
      <c r="B47" s="140" t="s">
        <v>53</v>
      </c>
      <c r="C47" s="39">
        <f t="shared" ref="C47" si="48">SUM(C80,C212,C393,C472,C697,C825)</f>
        <v>0</v>
      </c>
      <c r="D47" s="39">
        <f t="shared" si="45"/>
        <v>0</v>
      </c>
      <c r="E47" s="39">
        <f>C47+D47</f>
        <v>0</v>
      </c>
      <c r="F47" s="39">
        <f t="shared" si="45"/>
        <v>122456</v>
      </c>
      <c r="G47" s="39">
        <f t="shared" si="45"/>
        <v>0</v>
      </c>
      <c r="H47" s="40">
        <f t="shared" si="45"/>
        <v>0</v>
      </c>
      <c r="I47" s="13">
        <f t="shared" si="2"/>
        <v>122456</v>
      </c>
    </row>
    <row r="48" spans="1:10" x14ac:dyDescent="0.2">
      <c r="A48" s="60" t="s">
        <v>54</v>
      </c>
      <c r="B48" s="61" t="s">
        <v>55</v>
      </c>
      <c r="C48" s="44">
        <f t="shared" ref="C48" si="49">SUM(C52,C53,C54)</f>
        <v>989</v>
      </c>
      <c r="D48" s="44">
        <f t="shared" ref="D48:H48" si="50">SUM(D52,D53,D54)</f>
        <v>0</v>
      </c>
      <c r="E48" s="44">
        <f t="shared" si="50"/>
        <v>989</v>
      </c>
      <c r="F48" s="44">
        <f t="shared" si="50"/>
        <v>0</v>
      </c>
      <c r="G48" s="44">
        <f t="shared" si="50"/>
        <v>0</v>
      </c>
      <c r="H48" s="45">
        <f t="shared" si="50"/>
        <v>0</v>
      </c>
      <c r="I48" s="13">
        <f t="shared" si="2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2"/>
        <v>0</v>
      </c>
    </row>
    <row r="50" spans="1:9" x14ac:dyDescent="0.2">
      <c r="A50" s="64" t="s">
        <v>46</v>
      </c>
      <c r="B50" s="65"/>
      <c r="C50" s="44">
        <f t="shared" ref="C50" si="51">C52+C53+C54-C51</f>
        <v>959.25</v>
      </c>
      <c r="D50" s="44">
        <f t="shared" ref="D50:H50" si="52">D52+D53+D54-D51</f>
        <v>0</v>
      </c>
      <c r="E50" s="44">
        <f t="shared" si="52"/>
        <v>959.25</v>
      </c>
      <c r="F50" s="44">
        <f t="shared" si="52"/>
        <v>0</v>
      </c>
      <c r="G50" s="44">
        <f t="shared" si="52"/>
        <v>0</v>
      </c>
      <c r="H50" s="45">
        <f t="shared" si="52"/>
        <v>0</v>
      </c>
      <c r="I50" s="13">
        <f t="shared" si="2"/>
        <v>959.25</v>
      </c>
    </row>
    <row r="51" spans="1:9" s="3" customFormat="1" x14ac:dyDescent="0.2">
      <c r="A51" s="64" t="s">
        <v>47</v>
      </c>
      <c r="B51" s="65"/>
      <c r="C51" s="44">
        <f t="shared" ref="C51:H51" si="53">SUM(C84,C216,C397,C476,C701,C829)</f>
        <v>29.75</v>
      </c>
      <c r="D51" s="44">
        <f t="shared" si="53"/>
        <v>0</v>
      </c>
      <c r="E51" s="44">
        <f t="shared" si="53"/>
        <v>29.75</v>
      </c>
      <c r="F51" s="44">
        <f t="shared" si="53"/>
        <v>0</v>
      </c>
      <c r="G51" s="44">
        <f t="shared" si="53"/>
        <v>0</v>
      </c>
      <c r="H51" s="45">
        <f t="shared" si="53"/>
        <v>0</v>
      </c>
      <c r="I51" s="72">
        <f t="shared" si="2"/>
        <v>29.75</v>
      </c>
    </row>
    <row r="52" spans="1:9" x14ac:dyDescent="0.2">
      <c r="A52" s="37" t="s">
        <v>48</v>
      </c>
      <c r="B52" s="140" t="s">
        <v>56</v>
      </c>
      <c r="C52" s="39">
        <f t="shared" ref="C52:D54" si="54">SUM(C85,C217,C398,C477,C702,C830)</f>
        <v>150</v>
      </c>
      <c r="D52" s="39">
        <f t="shared" si="54"/>
        <v>0</v>
      </c>
      <c r="E52" s="39">
        <f>C52+D52</f>
        <v>150</v>
      </c>
      <c r="F52" s="39">
        <f t="shared" ref="F52:H54" si="55">SUM(F85,F217,F398,F477,F702,F830)</f>
        <v>0</v>
      </c>
      <c r="G52" s="39">
        <f t="shared" si="55"/>
        <v>0</v>
      </c>
      <c r="H52" s="40">
        <f t="shared" si="55"/>
        <v>0</v>
      </c>
      <c r="I52" s="13">
        <f t="shared" si="2"/>
        <v>150</v>
      </c>
    </row>
    <row r="53" spans="1:9" x14ac:dyDescent="0.2">
      <c r="A53" s="37" t="s">
        <v>50</v>
      </c>
      <c r="B53" s="140" t="s">
        <v>57</v>
      </c>
      <c r="C53" s="39">
        <f t="shared" si="54"/>
        <v>839</v>
      </c>
      <c r="D53" s="39">
        <f t="shared" si="54"/>
        <v>0</v>
      </c>
      <c r="E53" s="39">
        <f>C53+D53</f>
        <v>839</v>
      </c>
      <c r="F53" s="39">
        <f t="shared" si="55"/>
        <v>0</v>
      </c>
      <c r="G53" s="39">
        <f t="shared" si="55"/>
        <v>0</v>
      </c>
      <c r="H53" s="40">
        <f t="shared" si="55"/>
        <v>0</v>
      </c>
      <c r="I53" s="13">
        <f t="shared" si="2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54"/>
        <v>0</v>
      </c>
      <c r="D54" s="54">
        <f t="shared" si="54"/>
        <v>0</v>
      </c>
      <c r="E54" s="54">
        <f>C54+D54</f>
        <v>0</v>
      </c>
      <c r="F54" s="54">
        <f t="shared" si="55"/>
        <v>0</v>
      </c>
      <c r="G54" s="54">
        <f t="shared" si="55"/>
        <v>0</v>
      </c>
      <c r="H54" s="55">
        <f t="shared" si="55"/>
        <v>0</v>
      </c>
      <c r="I54" s="72">
        <f t="shared" si="2"/>
        <v>0</v>
      </c>
    </row>
    <row r="55" spans="1:9" ht="25.5" x14ac:dyDescent="0.2">
      <c r="A55" s="67" t="s">
        <v>29</v>
      </c>
      <c r="B55" s="68" t="s">
        <v>59</v>
      </c>
      <c r="C55" s="44">
        <f t="shared" ref="C55" si="56">SUM(C59,C60,C61)</f>
        <v>550</v>
      </c>
      <c r="D55" s="44">
        <f t="shared" ref="D55:H55" si="57">SUM(D59,D60,D61)</f>
        <v>0</v>
      </c>
      <c r="E55" s="44">
        <f t="shared" si="57"/>
        <v>550</v>
      </c>
      <c r="F55" s="44">
        <f t="shared" si="57"/>
        <v>955</v>
      </c>
      <c r="G55" s="44">
        <f t="shared" si="57"/>
        <v>0</v>
      </c>
      <c r="H55" s="45">
        <f t="shared" si="57"/>
        <v>0</v>
      </c>
      <c r="I55" s="13">
        <f t="shared" si="2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2"/>
        <v>0</v>
      </c>
    </row>
    <row r="57" spans="1:9" x14ac:dyDescent="0.2">
      <c r="A57" s="64" t="s">
        <v>46</v>
      </c>
      <c r="B57" s="65"/>
      <c r="C57" s="44">
        <f t="shared" ref="C57" si="58">C59+C60+C61-C58</f>
        <v>300</v>
      </c>
      <c r="D57" s="44">
        <f t="shared" ref="D57:H57" si="59">D59+D60+D61-D58</f>
        <v>0</v>
      </c>
      <c r="E57" s="44">
        <f t="shared" si="59"/>
        <v>300</v>
      </c>
      <c r="F57" s="44">
        <f t="shared" si="59"/>
        <v>386</v>
      </c>
      <c r="G57" s="44">
        <f t="shared" si="59"/>
        <v>0</v>
      </c>
      <c r="H57" s="45">
        <f t="shared" si="59"/>
        <v>0</v>
      </c>
      <c r="I57" s="13">
        <f t="shared" si="2"/>
        <v>686</v>
      </c>
    </row>
    <row r="58" spans="1:9" s="3" customFormat="1" x14ac:dyDescent="0.2">
      <c r="A58" s="64" t="s">
        <v>47</v>
      </c>
      <c r="B58" s="65"/>
      <c r="C58" s="44">
        <f t="shared" ref="C58:H58" si="60">SUM(C91,C223,C404,C483,C708,C836)</f>
        <v>250</v>
      </c>
      <c r="D58" s="44">
        <f t="shared" si="60"/>
        <v>0</v>
      </c>
      <c r="E58" s="44">
        <f t="shared" si="60"/>
        <v>250</v>
      </c>
      <c r="F58" s="44">
        <f t="shared" si="60"/>
        <v>569</v>
      </c>
      <c r="G58" s="44">
        <f t="shared" si="60"/>
        <v>0</v>
      </c>
      <c r="H58" s="45">
        <f t="shared" si="60"/>
        <v>0</v>
      </c>
      <c r="I58" s="72">
        <f t="shared" si="2"/>
        <v>819</v>
      </c>
    </row>
    <row r="59" spans="1:9" x14ac:dyDescent="0.2">
      <c r="A59" s="37" t="s">
        <v>48</v>
      </c>
      <c r="B59" s="140" t="s">
        <v>60</v>
      </c>
      <c r="C59" s="39">
        <f t="shared" ref="C59:D61" si="61">SUM(C92,C224,C405,C484,C709,C837)</f>
        <v>55</v>
      </c>
      <c r="D59" s="39">
        <f t="shared" si="61"/>
        <v>0</v>
      </c>
      <c r="E59" s="39">
        <f>C59+D59</f>
        <v>55</v>
      </c>
      <c r="F59" s="39">
        <f t="shared" ref="F59:H61" si="62">SUM(F92,F224,F405,F484,F709,F837)</f>
        <v>95.5</v>
      </c>
      <c r="G59" s="39">
        <f t="shared" si="62"/>
        <v>0</v>
      </c>
      <c r="H59" s="40">
        <f t="shared" si="62"/>
        <v>0</v>
      </c>
      <c r="I59" s="13">
        <f t="shared" si="2"/>
        <v>150.5</v>
      </c>
    </row>
    <row r="60" spans="1:9" x14ac:dyDescent="0.2">
      <c r="A60" s="37" t="s">
        <v>50</v>
      </c>
      <c r="B60" s="140" t="s">
        <v>61</v>
      </c>
      <c r="C60" s="39">
        <f t="shared" si="61"/>
        <v>495</v>
      </c>
      <c r="D60" s="39">
        <f t="shared" si="61"/>
        <v>0</v>
      </c>
      <c r="E60" s="39">
        <f>C60+D60</f>
        <v>495</v>
      </c>
      <c r="F60" s="39">
        <f t="shared" si="62"/>
        <v>859.5</v>
      </c>
      <c r="G60" s="39">
        <f t="shared" si="62"/>
        <v>0</v>
      </c>
      <c r="H60" s="40">
        <f t="shared" si="62"/>
        <v>0</v>
      </c>
      <c r="I60" s="13">
        <f t="shared" si="2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61"/>
        <v>0</v>
      </c>
      <c r="D61" s="54">
        <f t="shared" si="61"/>
        <v>0</v>
      </c>
      <c r="E61" s="54">
        <f>C61+D61</f>
        <v>0</v>
      </c>
      <c r="F61" s="54">
        <f t="shared" si="62"/>
        <v>0</v>
      </c>
      <c r="G61" s="54">
        <f t="shared" si="62"/>
        <v>0</v>
      </c>
      <c r="H61" s="55">
        <f t="shared" si="62"/>
        <v>0</v>
      </c>
      <c r="I61" s="72">
        <f t="shared" si="2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2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2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2"/>
        <v>0</v>
      </c>
    </row>
    <row r="65" spans="1:9" s="3" customFormat="1" hidden="1" x14ac:dyDescent="0.2">
      <c r="A65" s="46" t="s">
        <v>65</v>
      </c>
      <c r="B65" s="68"/>
      <c r="C65" s="44">
        <f t="shared" ref="C65" si="63">C14-C32</f>
        <v>0</v>
      </c>
      <c r="D65" s="44">
        <f t="shared" ref="D65:H65" si="64">D14-D32</f>
        <v>0</v>
      </c>
      <c r="E65" s="44">
        <f t="shared" si="64"/>
        <v>0</v>
      </c>
      <c r="F65" s="44">
        <f t="shared" si="64"/>
        <v>0</v>
      </c>
      <c r="G65" s="44">
        <f t="shared" si="64"/>
        <v>0</v>
      </c>
      <c r="H65" s="45">
        <f t="shared" si="64"/>
        <v>0</v>
      </c>
      <c r="I65" s="72">
        <f t="shared" si="2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2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2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65">SUM(C98)</f>
        <v>633.19000000000005</v>
      </c>
      <c r="D68" s="76">
        <f t="shared" si="65"/>
        <v>0</v>
      </c>
      <c r="E68" s="76">
        <f t="shared" si="65"/>
        <v>633.19000000000005</v>
      </c>
      <c r="F68" s="76">
        <f t="shared" si="65"/>
        <v>244.37</v>
      </c>
      <c r="G68" s="76">
        <f t="shared" si="65"/>
        <v>0</v>
      </c>
      <c r="H68" s="77">
        <f t="shared" si="65"/>
        <v>0</v>
      </c>
      <c r="I68" s="98">
        <f t="shared" si="2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66">SUM(C70,C73,C96)</f>
        <v>876.19</v>
      </c>
      <c r="D69" s="80">
        <f t="shared" si="66"/>
        <v>0</v>
      </c>
      <c r="E69" s="80">
        <f t="shared" si="66"/>
        <v>876.19</v>
      </c>
      <c r="F69" s="80">
        <f t="shared" si="66"/>
        <v>244.37</v>
      </c>
      <c r="G69" s="80">
        <f t="shared" si="66"/>
        <v>0</v>
      </c>
      <c r="H69" s="81">
        <f t="shared" si="66"/>
        <v>0</v>
      </c>
      <c r="I69" s="72">
        <f t="shared" si="2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67">SUM(C71)</f>
        <v>0</v>
      </c>
      <c r="D70" s="44">
        <f t="shared" si="67"/>
        <v>0</v>
      </c>
      <c r="E70" s="44">
        <f t="shared" si="67"/>
        <v>0</v>
      </c>
      <c r="F70" s="44">
        <f t="shared" si="67"/>
        <v>0</v>
      </c>
      <c r="G70" s="44">
        <f t="shared" si="67"/>
        <v>0</v>
      </c>
      <c r="H70" s="45">
        <f t="shared" si="67"/>
        <v>0</v>
      </c>
      <c r="I70" s="72">
        <f t="shared" si="2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68">D118+D167</f>
        <v>0</v>
      </c>
      <c r="E71" s="54">
        <f>C71+D71</f>
        <v>0</v>
      </c>
      <c r="F71" s="54">
        <f t="shared" si="68"/>
        <v>0</v>
      </c>
      <c r="G71" s="54">
        <f t="shared" si="68"/>
        <v>0</v>
      </c>
      <c r="H71" s="55">
        <f t="shared" si="68"/>
        <v>0</v>
      </c>
      <c r="I71" s="72">
        <f t="shared" si="2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2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69">SUM(C74,C81,C88)</f>
        <v>876.19</v>
      </c>
      <c r="D73" s="44">
        <f t="shared" si="69"/>
        <v>0</v>
      </c>
      <c r="E73" s="44">
        <f t="shared" si="69"/>
        <v>876.19</v>
      </c>
      <c r="F73" s="44">
        <f t="shared" si="69"/>
        <v>244.37</v>
      </c>
      <c r="G73" s="44">
        <f t="shared" si="69"/>
        <v>0</v>
      </c>
      <c r="H73" s="45">
        <f t="shared" si="69"/>
        <v>0</v>
      </c>
      <c r="I73" s="72">
        <f t="shared" si="2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70">SUM(C78,C79,C80)</f>
        <v>876.19</v>
      </c>
      <c r="D74" s="44">
        <f t="shared" si="70"/>
        <v>0</v>
      </c>
      <c r="E74" s="44">
        <f t="shared" si="70"/>
        <v>876.19</v>
      </c>
      <c r="F74" s="44">
        <f t="shared" si="70"/>
        <v>244.37</v>
      </c>
      <c r="G74" s="44">
        <f t="shared" si="70"/>
        <v>0</v>
      </c>
      <c r="H74" s="45">
        <f t="shared" si="70"/>
        <v>0</v>
      </c>
      <c r="I74" s="72">
        <f t="shared" si="2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2"/>
        <v>0</v>
      </c>
    </row>
    <row r="76" spans="1:9" s="3" customFormat="1" x14ac:dyDescent="0.2">
      <c r="A76" s="64" t="s">
        <v>46</v>
      </c>
      <c r="B76" s="65"/>
      <c r="C76" s="44">
        <f t="shared" ref="C76:H76" si="71">C78+C79+C80-C77</f>
        <v>414.19000000000005</v>
      </c>
      <c r="D76" s="44">
        <f t="shared" si="71"/>
        <v>0</v>
      </c>
      <c r="E76" s="44">
        <f t="shared" si="71"/>
        <v>414.19000000000005</v>
      </c>
      <c r="F76" s="44">
        <f t="shared" si="71"/>
        <v>244.37</v>
      </c>
      <c r="G76" s="44">
        <f t="shared" si="71"/>
        <v>0</v>
      </c>
      <c r="H76" s="45">
        <f t="shared" si="71"/>
        <v>0</v>
      </c>
      <c r="I76" s="72">
        <f t="shared" si="2"/>
        <v>658.56000000000006</v>
      </c>
    </row>
    <row r="77" spans="1:9" s="3" customFormat="1" x14ac:dyDescent="0.2">
      <c r="A77" s="64" t="s">
        <v>47</v>
      </c>
      <c r="B77" s="65"/>
      <c r="C77" s="44">
        <f t="shared" ref="C77:H77" si="72">C124+C173</f>
        <v>462</v>
      </c>
      <c r="D77" s="44">
        <f t="shared" si="72"/>
        <v>0</v>
      </c>
      <c r="E77" s="44">
        <f t="shared" si="72"/>
        <v>462</v>
      </c>
      <c r="F77" s="44">
        <f t="shared" si="72"/>
        <v>0</v>
      </c>
      <c r="G77" s="44">
        <f t="shared" si="72"/>
        <v>0</v>
      </c>
      <c r="H77" s="45">
        <f t="shared" si="72"/>
        <v>0</v>
      </c>
      <c r="I77" s="72">
        <f t="shared" si="2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ref="C78:H78" si="73">C125+C174</f>
        <v>175.24</v>
      </c>
      <c r="D78" s="54">
        <f t="shared" si="73"/>
        <v>0</v>
      </c>
      <c r="E78" s="54">
        <f t="shared" si="73"/>
        <v>175.24</v>
      </c>
      <c r="F78" s="54">
        <f t="shared" si="73"/>
        <v>48.87</v>
      </c>
      <c r="G78" s="54">
        <f t="shared" si="73"/>
        <v>0</v>
      </c>
      <c r="H78" s="55">
        <f t="shared" si="73"/>
        <v>0</v>
      </c>
      <c r="I78" s="72">
        <f t="shared" ref="I78:I141" si="74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ref="C79:H79" si="75">C126+C175</f>
        <v>700.95</v>
      </c>
      <c r="D79" s="54">
        <f t="shared" si="75"/>
        <v>0</v>
      </c>
      <c r="E79" s="54">
        <f t="shared" si="75"/>
        <v>700.95</v>
      </c>
      <c r="F79" s="54">
        <f t="shared" si="75"/>
        <v>195.5</v>
      </c>
      <c r="G79" s="54">
        <f t="shared" si="75"/>
        <v>0</v>
      </c>
      <c r="H79" s="55">
        <f t="shared" si="75"/>
        <v>0</v>
      </c>
      <c r="I79" s="72">
        <f t="shared" si="74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ref="C80:H80" si="76">C127+C176</f>
        <v>0</v>
      </c>
      <c r="D80" s="54">
        <f t="shared" si="76"/>
        <v>0</v>
      </c>
      <c r="E80" s="54">
        <f t="shared" si="76"/>
        <v>0</v>
      </c>
      <c r="F80" s="54">
        <f t="shared" si="76"/>
        <v>0</v>
      </c>
      <c r="G80" s="54">
        <f t="shared" si="76"/>
        <v>0</v>
      </c>
      <c r="H80" s="55">
        <f t="shared" si="76"/>
        <v>0</v>
      </c>
      <c r="I80" s="72">
        <f t="shared" si="74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77">SUM(C85,C86,C87)</f>
        <v>0</v>
      </c>
      <c r="D81" s="44">
        <f t="shared" si="77"/>
        <v>0</v>
      </c>
      <c r="E81" s="44">
        <f t="shared" si="77"/>
        <v>0</v>
      </c>
      <c r="F81" s="44">
        <f t="shared" si="77"/>
        <v>0</v>
      </c>
      <c r="G81" s="44">
        <f t="shared" si="77"/>
        <v>0</v>
      </c>
      <c r="H81" s="45">
        <f t="shared" si="77"/>
        <v>0</v>
      </c>
      <c r="I81" s="72">
        <f t="shared" si="74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74"/>
        <v>0</v>
      </c>
    </row>
    <row r="83" spans="1:9" s="3" customFormat="1" hidden="1" x14ac:dyDescent="0.2">
      <c r="A83" s="64" t="s">
        <v>46</v>
      </c>
      <c r="B83" s="65"/>
      <c r="C83" s="44">
        <f t="shared" ref="C83:H83" si="78">C85+C86+C87-C84</f>
        <v>0</v>
      </c>
      <c r="D83" s="44">
        <f t="shared" si="78"/>
        <v>0</v>
      </c>
      <c r="E83" s="44">
        <f t="shared" si="78"/>
        <v>0</v>
      </c>
      <c r="F83" s="44">
        <f t="shared" si="78"/>
        <v>0</v>
      </c>
      <c r="G83" s="44">
        <f t="shared" si="78"/>
        <v>0</v>
      </c>
      <c r="H83" s="45">
        <f t="shared" si="78"/>
        <v>0</v>
      </c>
      <c r="I83" s="72">
        <f t="shared" si="74"/>
        <v>0</v>
      </c>
    </row>
    <row r="84" spans="1:9" s="3" customFormat="1" hidden="1" x14ac:dyDescent="0.2">
      <c r="A84" s="64" t="s">
        <v>47</v>
      </c>
      <c r="B84" s="65"/>
      <c r="C84" s="44">
        <f t="shared" ref="C84:C87" si="79">C131+C180</f>
        <v>0</v>
      </c>
      <c r="D84" s="44">
        <f t="shared" ref="D84:H84" si="80">D131</f>
        <v>0</v>
      </c>
      <c r="E84" s="44">
        <f t="shared" si="80"/>
        <v>0</v>
      </c>
      <c r="F84" s="44">
        <f t="shared" si="80"/>
        <v>0</v>
      </c>
      <c r="G84" s="44">
        <f t="shared" si="80"/>
        <v>0</v>
      </c>
      <c r="H84" s="45">
        <f t="shared" si="80"/>
        <v>0</v>
      </c>
      <c r="I84" s="72">
        <f t="shared" si="74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79"/>
        <v>0</v>
      </c>
      <c r="D85" s="54">
        <f>D132</f>
        <v>0</v>
      </c>
      <c r="E85" s="54">
        <f>C85+D85</f>
        <v>0</v>
      </c>
      <c r="F85" s="54">
        <f t="shared" ref="F85:H87" si="81">F132</f>
        <v>0</v>
      </c>
      <c r="G85" s="54">
        <f t="shared" si="81"/>
        <v>0</v>
      </c>
      <c r="H85" s="55">
        <f t="shared" si="81"/>
        <v>0</v>
      </c>
      <c r="I85" s="72">
        <f t="shared" si="74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79"/>
        <v>0</v>
      </c>
      <c r="D86" s="54">
        <f>D133</f>
        <v>0</v>
      </c>
      <c r="E86" s="54">
        <f>C86+D86</f>
        <v>0</v>
      </c>
      <c r="F86" s="54">
        <f t="shared" si="81"/>
        <v>0</v>
      </c>
      <c r="G86" s="54">
        <f t="shared" si="81"/>
        <v>0</v>
      </c>
      <c r="H86" s="55">
        <f t="shared" si="81"/>
        <v>0</v>
      </c>
      <c r="I86" s="72">
        <f t="shared" si="74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79"/>
        <v>0</v>
      </c>
      <c r="D87" s="54">
        <f>D134</f>
        <v>0</v>
      </c>
      <c r="E87" s="54">
        <f>C87+D87</f>
        <v>0</v>
      </c>
      <c r="F87" s="54">
        <f t="shared" si="81"/>
        <v>0</v>
      </c>
      <c r="G87" s="54">
        <f t="shared" si="81"/>
        <v>0</v>
      </c>
      <c r="H87" s="55">
        <f t="shared" si="81"/>
        <v>0</v>
      </c>
      <c r="I87" s="72">
        <f t="shared" si="74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82">SUM(C92,C93,C94)</f>
        <v>0</v>
      </c>
      <c r="D88" s="44">
        <f t="shared" si="82"/>
        <v>0</v>
      </c>
      <c r="E88" s="44">
        <f t="shared" si="82"/>
        <v>0</v>
      </c>
      <c r="F88" s="44">
        <f t="shared" si="82"/>
        <v>0</v>
      </c>
      <c r="G88" s="44">
        <f t="shared" si="82"/>
        <v>0</v>
      </c>
      <c r="H88" s="45">
        <f t="shared" si="82"/>
        <v>0</v>
      </c>
      <c r="I88" s="72">
        <f t="shared" si="74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74"/>
        <v>0</v>
      </c>
    </row>
    <row r="90" spans="1:9" s="3" customFormat="1" hidden="1" x14ac:dyDescent="0.2">
      <c r="A90" s="64" t="s">
        <v>46</v>
      </c>
      <c r="B90" s="65"/>
      <c r="C90" s="44">
        <f t="shared" ref="C90:H90" si="83">C92+C93+C94-C91</f>
        <v>0</v>
      </c>
      <c r="D90" s="44">
        <f t="shared" si="83"/>
        <v>0</v>
      </c>
      <c r="E90" s="44">
        <f t="shared" si="83"/>
        <v>0</v>
      </c>
      <c r="F90" s="44">
        <f t="shared" si="83"/>
        <v>0</v>
      </c>
      <c r="G90" s="44">
        <f t="shared" si="83"/>
        <v>0</v>
      </c>
      <c r="H90" s="45">
        <f t="shared" si="83"/>
        <v>0</v>
      </c>
      <c r="I90" s="72">
        <f t="shared" si="74"/>
        <v>0</v>
      </c>
    </row>
    <row r="91" spans="1:9" s="3" customFormat="1" hidden="1" x14ac:dyDescent="0.2">
      <c r="A91" s="64" t="s">
        <v>47</v>
      </c>
      <c r="B91" s="65"/>
      <c r="C91" s="44">
        <f t="shared" ref="C91:C94" si="84">C138+C187</f>
        <v>0</v>
      </c>
      <c r="D91" s="44">
        <f t="shared" ref="D91:H91" si="85">D138</f>
        <v>0</v>
      </c>
      <c r="E91" s="44">
        <f t="shared" si="85"/>
        <v>0</v>
      </c>
      <c r="F91" s="44">
        <f t="shared" si="85"/>
        <v>0</v>
      </c>
      <c r="G91" s="44">
        <f t="shared" si="85"/>
        <v>0</v>
      </c>
      <c r="H91" s="45">
        <f t="shared" si="85"/>
        <v>0</v>
      </c>
      <c r="I91" s="72">
        <f t="shared" si="74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84"/>
        <v>0</v>
      </c>
      <c r="D92" s="54">
        <f>D139</f>
        <v>0</v>
      </c>
      <c r="E92" s="54">
        <f>C92+D92</f>
        <v>0</v>
      </c>
      <c r="F92" s="54">
        <f t="shared" ref="F92:H94" si="86">F139</f>
        <v>0</v>
      </c>
      <c r="G92" s="54">
        <f t="shared" si="86"/>
        <v>0</v>
      </c>
      <c r="H92" s="55">
        <f t="shared" si="86"/>
        <v>0</v>
      </c>
      <c r="I92" s="72">
        <f t="shared" si="74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84"/>
        <v>0</v>
      </c>
      <c r="D93" s="54">
        <f>D140</f>
        <v>0</v>
      </c>
      <c r="E93" s="54">
        <f>C93+D93</f>
        <v>0</v>
      </c>
      <c r="F93" s="54">
        <f t="shared" si="86"/>
        <v>0</v>
      </c>
      <c r="G93" s="54">
        <f t="shared" si="86"/>
        <v>0</v>
      </c>
      <c r="H93" s="55">
        <f t="shared" si="86"/>
        <v>0</v>
      </c>
      <c r="I93" s="72">
        <f t="shared" si="74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84"/>
        <v>0</v>
      </c>
      <c r="D94" s="54">
        <f>D141</f>
        <v>0</v>
      </c>
      <c r="E94" s="54">
        <f>C94+D94</f>
        <v>0</v>
      </c>
      <c r="F94" s="54">
        <f t="shared" si="86"/>
        <v>0</v>
      </c>
      <c r="G94" s="54">
        <f t="shared" si="86"/>
        <v>0</v>
      </c>
      <c r="H94" s="55">
        <f t="shared" si="86"/>
        <v>0</v>
      </c>
      <c r="I94" s="72">
        <f t="shared" si="74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74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74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74"/>
        <v>0</v>
      </c>
    </row>
    <row r="98" spans="1:9" s="4" customFormat="1" ht="25.5" x14ac:dyDescent="0.2">
      <c r="A98" s="86" t="s">
        <v>70</v>
      </c>
      <c r="B98" s="87"/>
      <c r="C98" s="88">
        <f t="shared" ref="C98:H98" si="87">C99</f>
        <v>633.19000000000005</v>
      </c>
      <c r="D98" s="88">
        <f t="shared" si="87"/>
        <v>0</v>
      </c>
      <c r="E98" s="88">
        <f t="shared" si="87"/>
        <v>633.19000000000005</v>
      </c>
      <c r="F98" s="88">
        <f t="shared" si="87"/>
        <v>244.37</v>
      </c>
      <c r="G98" s="88">
        <f t="shared" si="87"/>
        <v>0</v>
      </c>
      <c r="H98" s="89">
        <f t="shared" si="87"/>
        <v>0</v>
      </c>
      <c r="I98" s="98">
        <f t="shared" si="74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88">SUM(C100,C101,C102,C103)</f>
        <v>633.19000000000005</v>
      </c>
      <c r="D99" s="92">
        <f t="shared" si="88"/>
        <v>0</v>
      </c>
      <c r="E99" s="92">
        <f t="shared" si="88"/>
        <v>633.19000000000005</v>
      </c>
      <c r="F99" s="92">
        <f t="shared" si="88"/>
        <v>244.37</v>
      </c>
      <c r="G99" s="92">
        <f t="shared" si="88"/>
        <v>0</v>
      </c>
      <c r="H99" s="93">
        <f t="shared" si="88"/>
        <v>0</v>
      </c>
      <c r="I99" s="99">
        <f t="shared" si="74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74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74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74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89">SUM(C104,C108,C112)</f>
        <v>506.55</v>
      </c>
      <c r="D103" s="44">
        <f t="shared" si="89"/>
        <v>0</v>
      </c>
      <c r="E103" s="44">
        <f t="shared" si="89"/>
        <v>506.55</v>
      </c>
      <c r="F103" s="44">
        <f t="shared" si="89"/>
        <v>195.5</v>
      </c>
      <c r="G103" s="44">
        <f t="shared" si="89"/>
        <v>0</v>
      </c>
      <c r="H103" s="45">
        <f t="shared" si="89"/>
        <v>0</v>
      </c>
      <c r="I103" s="72">
        <f t="shared" si="74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90">SUM(C105:C107)</f>
        <v>506.55</v>
      </c>
      <c r="D104" s="44">
        <f t="shared" si="90"/>
        <v>0</v>
      </c>
      <c r="E104" s="44">
        <f t="shared" si="90"/>
        <v>506.55</v>
      </c>
      <c r="F104" s="44">
        <f t="shared" si="90"/>
        <v>195.5</v>
      </c>
      <c r="G104" s="44">
        <f t="shared" si="90"/>
        <v>0</v>
      </c>
      <c r="H104" s="45">
        <f t="shared" si="90"/>
        <v>0</v>
      </c>
      <c r="I104" s="72">
        <f t="shared" si="74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74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74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74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91">SUM(C109:C111)</f>
        <v>0</v>
      </c>
      <c r="D108" s="44">
        <f t="shared" si="91"/>
        <v>0</v>
      </c>
      <c r="E108" s="44">
        <f t="shared" si="91"/>
        <v>0</v>
      </c>
      <c r="F108" s="44">
        <f t="shared" si="91"/>
        <v>0</v>
      </c>
      <c r="G108" s="44">
        <f t="shared" si="91"/>
        <v>0</v>
      </c>
      <c r="H108" s="45">
        <f t="shared" si="91"/>
        <v>0</v>
      </c>
      <c r="I108" s="72">
        <f t="shared" si="74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74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74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74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92">SUM(C113:C115)</f>
        <v>0</v>
      </c>
      <c r="D112" s="44">
        <f t="shared" si="92"/>
        <v>0</v>
      </c>
      <c r="E112" s="44">
        <f t="shared" si="92"/>
        <v>0</v>
      </c>
      <c r="F112" s="44">
        <f t="shared" si="92"/>
        <v>0</v>
      </c>
      <c r="G112" s="44">
        <f t="shared" si="92"/>
        <v>0</v>
      </c>
      <c r="H112" s="45">
        <f t="shared" si="92"/>
        <v>0</v>
      </c>
      <c r="I112" s="72">
        <f t="shared" si="74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74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74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74"/>
        <v>0</v>
      </c>
    </row>
    <row r="116" spans="1:9" s="5" customFormat="1" x14ac:dyDescent="0.2">
      <c r="A116" s="94" t="s">
        <v>68</v>
      </c>
      <c r="B116" s="95"/>
      <c r="C116" s="96">
        <f t="shared" ref="C116:H116" si="93">SUM(C117,C120,C143)</f>
        <v>633.19000000000005</v>
      </c>
      <c r="D116" s="96">
        <f t="shared" si="93"/>
        <v>0</v>
      </c>
      <c r="E116" s="96">
        <f t="shared" si="93"/>
        <v>633.19000000000005</v>
      </c>
      <c r="F116" s="96">
        <f t="shared" si="93"/>
        <v>244.37</v>
      </c>
      <c r="G116" s="96">
        <f t="shared" si="93"/>
        <v>0</v>
      </c>
      <c r="H116" s="97">
        <f t="shared" si="93"/>
        <v>0</v>
      </c>
      <c r="I116" s="99">
        <f t="shared" si="74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94">SUM(C118)</f>
        <v>0</v>
      </c>
      <c r="D117" s="44">
        <f t="shared" si="94"/>
        <v>0</v>
      </c>
      <c r="E117" s="44">
        <f t="shared" si="94"/>
        <v>0</v>
      </c>
      <c r="F117" s="44">
        <f t="shared" si="94"/>
        <v>0</v>
      </c>
      <c r="G117" s="44">
        <f t="shared" si="94"/>
        <v>0</v>
      </c>
      <c r="H117" s="45">
        <f t="shared" si="94"/>
        <v>0</v>
      </c>
      <c r="I117" s="72">
        <f t="shared" si="74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74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74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95">SUM(C121,C128,C135)</f>
        <v>633.19000000000005</v>
      </c>
      <c r="D120" s="44">
        <f t="shared" si="95"/>
        <v>0</v>
      </c>
      <c r="E120" s="44">
        <f t="shared" si="95"/>
        <v>633.19000000000005</v>
      </c>
      <c r="F120" s="44">
        <f t="shared" si="95"/>
        <v>244.37</v>
      </c>
      <c r="G120" s="44">
        <f t="shared" si="95"/>
        <v>0</v>
      </c>
      <c r="H120" s="45">
        <f t="shared" si="95"/>
        <v>0</v>
      </c>
      <c r="I120" s="72">
        <f t="shared" si="74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96">SUM(C125,C126,C127)</f>
        <v>633.19000000000005</v>
      </c>
      <c r="D121" s="44">
        <f t="shared" si="96"/>
        <v>0</v>
      </c>
      <c r="E121" s="44">
        <f t="shared" si="96"/>
        <v>633.19000000000005</v>
      </c>
      <c r="F121" s="44">
        <f t="shared" si="96"/>
        <v>244.37</v>
      </c>
      <c r="G121" s="44">
        <f t="shared" si="96"/>
        <v>0</v>
      </c>
      <c r="H121" s="45">
        <f t="shared" si="96"/>
        <v>0</v>
      </c>
      <c r="I121" s="72">
        <f t="shared" si="74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74"/>
        <v>0</v>
      </c>
    </row>
    <row r="123" spans="1:9" s="3" customFormat="1" x14ac:dyDescent="0.2">
      <c r="A123" s="64" t="s">
        <v>46</v>
      </c>
      <c r="B123" s="65"/>
      <c r="C123" s="44">
        <f t="shared" ref="C123:H123" si="97">C125+C126+C127-C124</f>
        <v>191.19000000000005</v>
      </c>
      <c r="D123" s="44">
        <f t="shared" si="97"/>
        <v>0</v>
      </c>
      <c r="E123" s="44">
        <f t="shared" si="97"/>
        <v>191.19000000000005</v>
      </c>
      <c r="F123" s="44">
        <f t="shared" si="97"/>
        <v>244.37</v>
      </c>
      <c r="G123" s="44">
        <f t="shared" si="97"/>
        <v>0</v>
      </c>
      <c r="H123" s="45">
        <f t="shared" si="97"/>
        <v>0</v>
      </c>
      <c r="I123" s="72">
        <f t="shared" si="74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74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74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74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74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98">SUM(C132,C133,C134)</f>
        <v>0</v>
      </c>
      <c r="D128" s="44">
        <f t="shared" si="98"/>
        <v>0</v>
      </c>
      <c r="E128" s="44">
        <f t="shared" si="98"/>
        <v>0</v>
      </c>
      <c r="F128" s="44">
        <f t="shared" si="98"/>
        <v>0</v>
      </c>
      <c r="G128" s="44">
        <f t="shared" si="98"/>
        <v>0</v>
      </c>
      <c r="H128" s="45">
        <f t="shared" si="98"/>
        <v>0</v>
      </c>
      <c r="I128" s="72">
        <f t="shared" si="74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74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99">C132+C133+C134-C131</f>
        <v>0</v>
      </c>
      <c r="D130" s="44">
        <f t="shared" si="99"/>
        <v>0</v>
      </c>
      <c r="E130" s="44">
        <f t="shared" si="99"/>
        <v>0</v>
      </c>
      <c r="F130" s="44">
        <f t="shared" si="99"/>
        <v>0</v>
      </c>
      <c r="G130" s="44">
        <f t="shared" si="99"/>
        <v>0</v>
      </c>
      <c r="H130" s="45">
        <f t="shared" si="99"/>
        <v>0</v>
      </c>
      <c r="I130" s="72">
        <f t="shared" si="74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74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74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74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74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100">SUM(C139,C140,C141)</f>
        <v>0</v>
      </c>
      <c r="D135" s="44">
        <f t="shared" si="100"/>
        <v>0</v>
      </c>
      <c r="E135" s="44">
        <f t="shared" si="100"/>
        <v>0</v>
      </c>
      <c r="F135" s="44">
        <f t="shared" si="100"/>
        <v>0</v>
      </c>
      <c r="G135" s="44">
        <f t="shared" si="100"/>
        <v>0</v>
      </c>
      <c r="H135" s="45">
        <f t="shared" si="100"/>
        <v>0</v>
      </c>
      <c r="I135" s="72">
        <f t="shared" si="74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74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101">C139+C140+C141-C138</f>
        <v>0</v>
      </c>
      <c r="D137" s="44">
        <f t="shared" si="101"/>
        <v>0</v>
      </c>
      <c r="E137" s="44">
        <f t="shared" si="101"/>
        <v>0</v>
      </c>
      <c r="F137" s="44">
        <f t="shared" si="101"/>
        <v>0</v>
      </c>
      <c r="G137" s="44">
        <f t="shared" si="101"/>
        <v>0</v>
      </c>
      <c r="H137" s="45">
        <f t="shared" si="101"/>
        <v>0</v>
      </c>
      <c r="I137" s="72">
        <f t="shared" si="74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74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74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74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74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10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10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102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103">C98-C116</f>
        <v>0</v>
      </c>
      <c r="D145" s="44">
        <f t="shared" si="103"/>
        <v>0</v>
      </c>
      <c r="E145" s="44">
        <f t="shared" si="103"/>
        <v>0</v>
      </c>
      <c r="F145" s="44">
        <f t="shared" si="103"/>
        <v>0</v>
      </c>
      <c r="G145" s="44">
        <f t="shared" si="103"/>
        <v>0</v>
      </c>
      <c r="H145" s="45">
        <f t="shared" si="103"/>
        <v>0</v>
      </c>
      <c r="I145" s="72">
        <f t="shared" si="10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102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104">C148</f>
        <v>243</v>
      </c>
      <c r="D147" s="88">
        <f t="shared" si="104"/>
        <v>0</v>
      </c>
      <c r="E147" s="88">
        <f t="shared" si="104"/>
        <v>243</v>
      </c>
      <c r="F147" s="88">
        <f t="shared" si="104"/>
        <v>0</v>
      </c>
      <c r="G147" s="88">
        <f t="shared" si="104"/>
        <v>0</v>
      </c>
      <c r="H147" s="89">
        <f t="shared" si="104"/>
        <v>0</v>
      </c>
      <c r="I147" s="98">
        <f t="shared" si="102"/>
        <v>243</v>
      </c>
    </row>
    <row r="148" spans="1:9" s="5" customFormat="1" x14ac:dyDescent="0.2">
      <c r="A148" s="90" t="s">
        <v>71</v>
      </c>
      <c r="B148" s="91"/>
      <c r="C148" s="92">
        <f t="shared" ref="C148:H148" si="105">SUM(C149,C150,C151,C152)</f>
        <v>243</v>
      </c>
      <c r="D148" s="92">
        <f t="shared" si="105"/>
        <v>0</v>
      </c>
      <c r="E148" s="92">
        <f t="shared" si="105"/>
        <v>243</v>
      </c>
      <c r="F148" s="92">
        <f t="shared" si="105"/>
        <v>0</v>
      </c>
      <c r="G148" s="92">
        <f t="shared" si="105"/>
        <v>0</v>
      </c>
      <c r="H148" s="93">
        <f t="shared" si="105"/>
        <v>0</v>
      </c>
      <c r="I148" s="99">
        <f t="shared" si="10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106">SUM(C149,D149)</f>
        <v>2.4</v>
      </c>
      <c r="F149" s="54"/>
      <c r="G149" s="54"/>
      <c r="H149" s="55"/>
      <c r="I149" s="72">
        <f t="shared" si="102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106"/>
        <v>0</v>
      </c>
      <c r="F150" s="54"/>
      <c r="G150" s="54"/>
      <c r="H150" s="55"/>
      <c r="I150" s="72">
        <f t="shared" si="10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46.2</v>
      </c>
      <c r="D151" s="54"/>
      <c r="E151" s="54">
        <f t="shared" si="106"/>
        <v>46.2</v>
      </c>
      <c r="F151" s="54"/>
      <c r="G151" s="54"/>
      <c r="H151" s="55"/>
      <c r="I151" s="72">
        <f t="shared" si="102"/>
        <v>46.2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107">SUM(C153,C157,C161)</f>
        <v>194.4</v>
      </c>
      <c r="D152" s="44">
        <f t="shared" si="107"/>
        <v>0</v>
      </c>
      <c r="E152" s="44">
        <f t="shared" si="107"/>
        <v>194.4</v>
      </c>
      <c r="F152" s="44">
        <f t="shared" si="107"/>
        <v>0</v>
      </c>
      <c r="G152" s="44">
        <f t="shared" si="107"/>
        <v>0</v>
      </c>
      <c r="H152" s="45">
        <f t="shared" si="107"/>
        <v>0</v>
      </c>
      <c r="I152" s="72">
        <f t="shared" si="10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108">SUM(C154:C156)</f>
        <v>194.4</v>
      </c>
      <c r="D153" s="44">
        <f t="shared" si="108"/>
        <v>0</v>
      </c>
      <c r="E153" s="44">
        <f t="shared" si="108"/>
        <v>194.4</v>
      </c>
      <c r="F153" s="44">
        <f t="shared" si="108"/>
        <v>0</v>
      </c>
      <c r="G153" s="44">
        <f t="shared" si="108"/>
        <v>0</v>
      </c>
      <c r="H153" s="45">
        <f t="shared" si="108"/>
        <v>0</v>
      </c>
      <c r="I153" s="72">
        <f t="shared" si="10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109">SUM(C154,D154)</f>
        <v>194.4</v>
      </c>
      <c r="F154" s="54"/>
      <c r="G154" s="54"/>
      <c r="H154" s="55"/>
      <c r="I154" s="72">
        <f t="shared" si="10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109"/>
        <v>0</v>
      </c>
      <c r="F155" s="54"/>
      <c r="G155" s="54"/>
      <c r="H155" s="55"/>
      <c r="I155" s="72">
        <f t="shared" si="102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109"/>
        <v>0</v>
      </c>
      <c r="F156" s="54"/>
      <c r="G156" s="54"/>
      <c r="H156" s="55"/>
      <c r="I156" s="72">
        <f t="shared" si="10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110">SUM(C158:C160)</f>
        <v>0</v>
      </c>
      <c r="D157" s="44">
        <f t="shared" si="110"/>
        <v>0</v>
      </c>
      <c r="E157" s="44">
        <f t="shared" si="110"/>
        <v>0</v>
      </c>
      <c r="F157" s="44">
        <f t="shared" si="110"/>
        <v>0</v>
      </c>
      <c r="G157" s="44">
        <f t="shared" si="110"/>
        <v>0</v>
      </c>
      <c r="H157" s="45">
        <f t="shared" si="110"/>
        <v>0</v>
      </c>
      <c r="I157" s="72">
        <f t="shared" si="102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111">SUM(C158,D158)</f>
        <v>0</v>
      </c>
      <c r="F158" s="54"/>
      <c r="G158" s="54"/>
      <c r="H158" s="55"/>
      <c r="I158" s="72">
        <f t="shared" si="102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111"/>
        <v>0</v>
      </c>
      <c r="F159" s="54"/>
      <c r="G159" s="54"/>
      <c r="H159" s="55"/>
      <c r="I159" s="72">
        <f t="shared" si="102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111"/>
        <v>0</v>
      </c>
      <c r="F160" s="54"/>
      <c r="G160" s="54"/>
      <c r="H160" s="55"/>
      <c r="I160" s="72">
        <f t="shared" si="10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112">SUM(C162:C164)</f>
        <v>0</v>
      </c>
      <c r="D161" s="44">
        <f t="shared" si="112"/>
        <v>0</v>
      </c>
      <c r="E161" s="44">
        <f t="shared" si="112"/>
        <v>0</v>
      </c>
      <c r="F161" s="44">
        <f t="shared" si="112"/>
        <v>0</v>
      </c>
      <c r="G161" s="44">
        <f t="shared" si="112"/>
        <v>0</v>
      </c>
      <c r="H161" s="45">
        <f t="shared" si="112"/>
        <v>0</v>
      </c>
      <c r="I161" s="72">
        <f t="shared" si="102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113">SUM(C162,D162)</f>
        <v>0</v>
      </c>
      <c r="F162" s="54"/>
      <c r="G162" s="54"/>
      <c r="H162" s="55"/>
      <c r="I162" s="72">
        <f t="shared" si="102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113"/>
        <v>0</v>
      </c>
      <c r="F163" s="54"/>
      <c r="G163" s="54"/>
      <c r="H163" s="55"/>
      <c r="I163" s="72">
        <f t="shared" si="102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113"/>
        <v>0</v>
      </c>
      <c r="F164" s="54"/>
      <c r="G164" s="54"/>
      <c r="H164" s="55"/>
      <c r="I164" s="72">
        <f t="shared" si="102"/>
        <v>0</v>
      </c>
    </row>
    <row r="165" spans="1:9" s="5" customFormat="1" x14ac:dyDescent="0.2">
      <c r="A165" s="94" t="s">
        <v>68</v>
      </c>
      <c r="B165" s="95"/>
      <c r="C165" s="96">
        <f t="shared" ref="C165:H165" si="114">SUM(C166,C169,C192)</f>
        <v>243</v>
      </c>
      <c r="D165" s="96">
        <f t="shared" si="114"/>
        <v>0</v>
      </c>
      <c r="E165" s="96">
        <f t="shared" si="114"/>
        <v>243</v>
      </c>
      <c r="F165" s="96">
        <f t="shared" si="114"/>
        <v>0</v>
      </c>
      <c r="G165" s="96">
        <f t="shared" si="114"/>
        <v>0</v>
      </c>
      <c r="H165" s="97">
        <f t="shared" si="114"/>
        <v>0</v>
      </c>
      <c r="I165" s="99">
        <f t="shared" si="10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115">SUM(C167)</f>
        <v>0</v>
      </c>
      <c r="D166" s="44">
        <f t="shared" si="115"/>
        <v>0</v>
      </c>
      <c r="E166" s="44">
        <f t="shared" si="115"/>
        <v>0</v>
      </c>
      <c r="F166" s="44">
        <f t="shared" si="115"/>
        <v>0</v>
      </c>
      <c r="G166" s="44">
        <f t="shared" si="115"/>
        <v>0</v>
      </c>
      <c r="H166" s="45">
        <f t="shared" si="115"/>
        <v>0</v>
      </c>
      <c r="I166" s="72">
        <f t="shared" si="102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10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10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116">SUM(C170,C177,C184)</f>
        <v>243</v>
      </c>
      <c r="D169" s="44">
        <f t="shared" si="116"/>
        <v>0</v>
      </c>
      <c r="E169" s="44">
        <f t="shared" si="116"/>
        <v>243</v>
      </c>
      <c r="F169" s="44">
        <f t="shared" si="116"/>
        <v>0</v>
      </c>
      <c r="G169" s="44">
        <f t="shared" si="116"/>
        <v>0</v>
      </c>
      <c r="H169" s="45">
        <f t="shared" si="116"/>
        <v>0</v>
      </c>
      <c r="I169" s="72">
        <f t="shared" si="102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117">SUM(C174,C175,C176)</f>
        <v>243</v>
      </c>
      <c r="D170" s="44">
        <f t="shared" si="117"/>
        <v>0</v>
      </c>
      <c r="E170" s="44">
        <f t="shared" si="117"/>
        <v>243</v>
      </c>
      <c r="F170" s="44">
        <f t="shared" si="117"/>
        <v>0</v>
      </c>
      <c r="G170" s="44">
        <f t="shared" si="117"/>
        <v>0</v>
      </c>
      <c r="H170" s="45">
        <f t="shared" si="117"/>
        <v>0</v>
      </c>
      <c r="I170" s="72">
        <f t="shared" si="10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102"/>
        <v>0</v>
      </c>
    </row>
    <row r="172" spans="1:9" s="3" customFormat="1" x14ac:dyDescent="0.2">
      <c r="A172" s="64" t="s">
        <v>46</v>
      </c>
      <c r="B172" s="65"/>
      <c r="C172" s="44">
        <f t="shared" ref="C172:H172" si="118">C174+C175+C176-C173</f>
        <v>223</v>
      </c>
      <c r="D172" s="44">
        <f t="shared" si="118"/>
        <v>0</v>
      </c>
      <c r="E172" s="44">
        <f t="shared" si="118"/>
        <v>223</v>
      </c>
      <c r="F172" s="44">
        <f t="shared" si="118"/>
        <v>0</v>
      </c>
      <c r="G172" s="44">
        <f t="shared" si="118"/>
        <v>0</v>
      </c>
      <c r="H172" s="45">
        <f t="shared" si="118"/>
        <v>0</v>
      </c>
      <c r="I172" s="72">
        <f t="shared" si="10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102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102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119">C175+D175</f>
        <v>194.4</v>
      </c>
      <c r="F175" s="54"/>
      <c r="G175" s="54"/>
      <c r="H175" s="55"/>
      <c r="I175" s="72">
        <f t="shared" si="102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119"/>
        <v>0</v>
      </c>
      <c r="F176" s="54"/>
      <c r="G176" s="54"/>
      <c r="H176" s="55"/>
      <c r="I176" s="72">
        <f t="shared" si="102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120">SUM(C181,C182,C183)</f>
        <v>0</v>
      </c>
      <c r="D177" s="44">
        <f t="shared" si="120"/>
        <v>0</v>
      </c>
      <c r="E177" s="44">
        <f t="shared" si="120"/>
        <v>0</v>
      </c>
      <c r="F177" s="44">
        <f t="shared" si="120"/>
        <v>0</v>
      </c>
      <c r="G177" s="44">
        <f t="shared" si="120"/>
        <v>0</v>
      </c>
      <c r="H177" s="45">
        <f t="shared" si="120"/>
        <v>0</v>
      </c>
      <c r="I177" s="72">
        <f t="shared" si="102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102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121">C181+C182+C183-C180</f>
        <v>0</v>
      </c>
      <c r="D179" s="44">
        <f t="shared" si="121"/>
        <v>0</v>
      </c>
      <c r="E179" s="44">
        <f t="shared" si="121"/>
        <v>0</v>
      </c>
      <c r="F179" s="44">
        <f t="shared" si="121"/>
        <v>0</v>
      </c>
      <c r="G179" s="44">
        <f t="shared" si="121"/>
        <v>0</v>
      </c>
      <c r="H179" s="45">
        <f t="shared" si="121"/>
        <v>0</v>
      </c>
      <c r="I179" s="72">
        <f t="shared" si="102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122">C180+D180</f>
        <v>0</v>
      </c>
      <c r="F180" s="44"/>
      <c r="G180" s="44"/>
      <c r="H180" s="45"/>
      <c r="I180" s="72">
        <f t="shared" si="102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122"/>
        <v>0</v>
      </c>
      <c r="F181" s="54"/>
      <c r="G181" s="54"/>
      <c r="H181" s="55"/>
      <c r="I181" s="72">
        <f t="shared" si="102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122"/>
        <v>0</v>
      </c>
      <c r="F182" s="54"/>
      <c r="G182" s="54"/>
      <c r="H182" s="55"/>
      <c r="I182" s="72">
        <f t="shared" si="102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122"/>
        <v>0</v>
      </c>
      <c r="F183" s="54"/>
      <c r="G183" s="54"/>
      <c r="H183" s="55"/>
      <c r="I183" s="72">
        <f t="shared" si="102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123">SUM(C188,C189,C190)</f>
        <v>0</v>
      </c>
      <c r="D184" s="44">
        <f t="shared" si="123"/>
        <v>0</v>
      </c>
      <c r="E184" s="44">
        <f t="shared" si="123"/>
        <v>0</v>
      </c>
      <c r="F184" s="44">
        <f t="shared" si="123"/>
        <v>0</v>
      </c>
      <c r="G184" s="44">
        <f t="shared" si="123"/>
        <v>0</v>
      </c>
      <c r="H184" s="45">
        <f t="shared" si="123"/>
        <v>0</v>
      </c>
      <c r="I184" s="72">
        <f t="shared" si="102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102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124">C188+C189+C190-C187</f>
        <v>0</v>
      </c>
      <c r="D186" s="44">
        <f t="shared" si="124"/>
        <v>0</v>
      </c>
      <c r="E186" s="44">
        <f t="shared" si="124"/>
        <v>0</v>
      </c>
      <c r="F186" s="44">
        <f t="shared" si="124"/>
        <v>0</v>
      </c>
      <c r="G186" s="44">
        <f t="shared" si="124"/>
        <v>0</v>
      </c>
      <c r="H186" s="45">
        <f t="shared" si="124"/>
        <v>0</v>
      </c>
      <c r="I186" s="72">
        <f t="shared" si="102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102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125">C188+D188</f>
        <v>0</v>
      </c>
      <c r="F188" s="54"/>
      <c r="G188" s="54"/>
      <c r="H188" s="55"/>
      <c r="I188" s="72">
        <f t="shared" si="102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125"/>
        <v>0</v>
      </c>
      <c r="F189" s="54"/>
      <c r="G189" s="54"/>
      <c r="H189" s="55"/>
      <c r="I189" s="72">
        <f t="shared" si="102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125"/>
        <v>0</v>
      </c>
      <c r="F190" s="54"/>
      <c r="G190" s="54"/>
      <c r="H190" s="55"/>
      <c r="I190" s="72">
        <f t="shared" si="102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102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102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102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126">C147-C165</f>
        <v>0</v>
      </c>
      <c r="D194" s="44">
        <f t="shared" si="126"/>
        <v>0</v>
      </c>
      <c r="E194" s="44">
        <f t="shared" si="126"/>
        <v>0</v>
      </c>
      <c r="F194" s="44">
        <f t="shared" si="126"/>
        <v>0</v>
      </c>
      <c r="G194" s="44">
        <f t="shared" si="126"/>
        <v>0</v>
      </c>
      <c r="H194" s="45">
        <f t="shared" si="126"/>
        <v>0</v>
      </c>
      <c r="I194" s="72">
        <f t="shared" si="102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102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" si="127">SUM(C230,C282,C331)</f>
        <v>250</v>
      </c>
      <c r="D196" s="58">
        <f t="shared" ref="D196:H196" si="128">SUM(D230,D282,D331)</f>
        <v>0</v>
      </c>
      <c r="E196" s="58">
        <f t="shared" si="128"/>
        <v>250</v>
      </c>
      <c r="F196" s="58">
        <f t="shared" si="128"/>
        <v>255</v>
      </c>
      <c r="G196" s="58">
        <f t="shared" si="128"/>
        <v>0</v>
      </c>
      <c r="H196" s="59">
        <f t="shared" si="128"/>
        <v>0</v>
      </c>
      <c r="I196" s="71">
        <f t="shared" ref="I196:I254" si="129">SUM(E196:H196)</f>
        <v>505</v>
      </c>
    </row>
    <row r="197" spans="1:9" x14ac:dyDescent="0.2">
      <c r="A197" s="100" t="s">
        <v>68</v>
      </c>
      <c r="B197" s="101"/>
      <c r="C197" s="102">
        <f t="shared" ref="C197" si="130">SUM(C198,C205,C228,C202)</f>
        <v>250</v>
      </c>
      <c r="D197" s="102">
        <f t="shared" ref="D197:H197" si="131">SUM(D198,D205,D228,D202)</f>
        <v>0</v>
      </c>
      <c r="E197" s="102">
        <f t="shared" si="131"/>
        <v>250</v>
      </c>
      <c r="F197" s="102">
        <f t="shared" si="131"/>
        <v>255</v>
      </c>
      <c r="G197" s="102">
        <f t="shared" si="131"/>
        <v>0</v>
      </c>
      <c r="H197" s="103">
        <f t="shared" si="131"/>
        <v>0</v>
      </c>
      <c r="I197" s="13">
        <f t="shared" si="129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" si="132">SUM(C199:C200)</f>
        <v>0</v>
      </c>
      <c r="D198" s="44">
        <f t="shared" ref="D198:H198" si="133">SUM(D199:D200)</f>
        <v>0</v>
      </c>
      <c r="E198" s="44">
        <f t="shared" si="133"/>
        <v>0</v>
      </c>
      <c r="F198" s="44">
        <f t="shared" si="133"/>
        <v>0</v>
      </c>
      <c r="G198" s="44">
        <f t="shared" si="133"/>
        <v>0</v>
      </c>
      <c r="H198" s="45">
        <f t="shared" si="133"/>
        <v>0</v>
      </c>
      <c r="I198" s="13">
        <f t="shared" si="129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134">SUM(C250)</f>
        <v>0</v>
      </c>
      <c r="D199" s="39">
        <f t="shared" ref="D199:H199" si="135">SUM(D250)</f>
        <v>0</v>
      </c>
      <c r="E199" s="39">
        <f t="shared" si="135"/>
        <v>0</v>
      </c>
      <c r="F199" s="39">
        <f t="shared" si="135"/>
        <v>0</v>
      </c>
      <c r="G199" s="39">
        <f t="shared" si="135"/>
        <v>0</v>
      </c>
      <c r="H199" s="40">
        <f t="shared" si="135"/>
        <v>0</v>
      </c>
      <c r="I199" s="13">
        <f t="shared" si="129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" si="136">SUM(C251,C302,C351)</f>
        <v>0</v>
      </c>
      <c r="D200" s="39">
        <f t="shared" ref="D200:H200" si="137">SUM(D251,D302,D351)</f>
        <v>0</v>
      </c>
      <c r="E200" s="39">
        <f t="shared" si="137"/>
        <v>0</v>
      </c>
      <c r="F200" s="39">
        <f t="shared" si="137"/>
        <v>0</v>
      </c>
      <c r="G200" s="39">
        <f t="shared" si="137"/>
        <v>0</v>
      </c>
      <c r="H200" s="40">
        <f t="shared" si="137"/>
        <v>0</v>
      </c>
      <c r="I200" s="13">
        <f t="shared" si="129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129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138">SUM(C203:C203)</f>
        <v>0</v>
      </c>
      <c r="D202" s="44">
        <f t="shared" si="138"/>
        <v>0</v>
      </c>
      <c r="E202" s="44">
        <f t="shared" si="138"/>
        <v>0</v>
      </c>
      <c r="F202" s="44">
        <f t="shared" si="138"/>
        <v>0</v>
      </c>
      <c r="G202" s="44">
        <f t="shared" si="138"/>
        <v>0</v>
      </c>
      <c r="H202" s="45">
        <f t="shared" si="138"/>
        <v>0</v>
      </c>
      <c r="I202" s="13">
        <f t="shared" si="129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129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129"/>
        <v>0</v>
      </c>
    </row>
    <row r="205" spans="1:9" ht="25.5" x14ac:dyDescent="0.2">
      <c r="A205" s="60" t="s">
        <v>114</v>
      </c>
      <c r="B205" s="62">
        <v>58</v>
      </c>
      <c r="C205" s="44">
        <f t="shared" ref="C205" si="139">SUM(C206,C213,C220)</f>
        <v>250</v>
      </c>
      <c r="D205" s="44">
        <f t="shared" ref="D205:H205" si="140">SUM(D206,D213,D220)</f>
        <v>0</v>
      </c>
      <c r="E205" s="44">
        <f t="shared" si="140"/>
        <v>250</v>
      </c>
      <c r="F205" s="44">
        <f t="shared" si="140"/>
        <v>255</v>
      </c>
      <c r="G205" s="44">
        <f t="shared" si="140"/>
        <v>0</v>
      </c>
      <c r="H205" s="45">
        <f t="shared" si="140"/>
        <v>0</v>
      </c>
      <c r="I205" s="13">
        <f t="shared" si="129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" si="141">SUM(C210,C211,C212)</f>
        <v>0</v>
      </c>
      <c r="D206" s="44">
        <f t="shared" ref="D206:H206" si="142">SUM(D210,D211,D212)</f>
        <v>0</v>
      </c>
      <c r="E206" s="44">
        <f t="shared" si="142"/>
        <v>0</v>
      </c>
      <c r="F206" s="44">
        <f t="shared" si="142"/>
        <v>0</v>
      </c>
      <c r="G206" s="44">
        <f t="shared" si="142"/>
        <v>0</v>
      </c>
      <c r="H206" s="45">
        <f t="shared" si="142"/>
        <v>0</v>
      </c>
      <c r="I206" s="13">
        <f t="shared" si="129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129"/>
        <v>0</v>
      </c>
    </row>
    <row r="208" spans="1:9" hidden="1" x14ac:dyDescent="0.2">
      <c r="A208" s="64" t="s">
        <v>46</v>
      </c>
      <c r="B208" s="65"/>
      <c r="C208" s="44">
        <f t="shared" ref="C208" si="143">C210+C211+C212-C209</f>
        <v>0</v>
      </c>
      <c r="D208" s="44">
        <f t="shared" ref="D208:H208" si="144">D210+D211+D212-D209</f>
        <v>0</v>
      </c>
      <c r="E208" s="44">
        <f t="shared" si="144"/>
        <v>0</v>
      </c>
      <c r="F208" s="44">
        <f t="shared" si="144"/>
        <v>0</v>
      </c>
      <c r="G208" s="44">
        <f t="shared" si="144"/>
        <v>0</v>
      </c>
      <c r="H208" s="45">
        <f t="shared" si="144"/>
        <v>0</v>
      </c>
      <c r="I208" s="13">
        <f t="shared" si="129"/>
        <v>0</v>
      </c>
    </row>
    <row r="209" spans="1:9" hidden="1" x14ac:dyDescent="0.2">
      <c r="A209" s="64" t="s">
        <v>47</v>
      </c>
      <c r="B209" s="65"/>
      <c r="C209" s="44">
        <f t="shared" ref="C209" si="145">SUM(C260,C308,C357)</f>
        <v>0</v>
      </c>
      <c r="D209" s="44">
        <f t="shared" ref="D209:H212" si="146">SUM(D260,D308,D357)</f>
        <v>0</v>
      </c>
      <c r="E209" s="44">
        <f t="shared" si="146"/>
        <v>0</v>
      </c>
      <c r="F209" s="44">
        <f t="shared" si="146"/>
        <v>0</v>
      </c>
      <c r="G209" s="44">
        <f t="shared" si="146"/>
        <v>0</v>
      </c>
      <c r="H209" s="45">
        <f t="shared" si="146"/>
        <v>0</v>
      </c>
      <c r="I209" s="13">
        <f t="shared" si="129"/>
        <v>0</v>
      </c>
    </row>
    <row r="210" spans="1:9" hidden="1" x14ac:dyDescent="0.2">
      <c r="A210" s="37" t="s">
        <v>48</v>
      </c>
      <c r="B210" s="139" t="s">
        <v>49</v>
      </c>
      <c r="C210" s="39">
        <f t="shared" ref="C210" si="147">SUM(C261,C309,C358)</f>
        <v>0</v>
      </c>
      <c r="D210" s="39">
        <f t="shared" si="146"/>
        <v>0</v>
      </c>
      <c r="E210" s="39">
        <f>C210+D210</f>
        <v>0</v>
      </c>
      <c r="F210" s="39">
        <f t="shared" si="146"/>
        <v>0</v>
      </c>
      <c r="G210" s="39">
        <f t="shared" si="146"/>
        <v>0</v>
      </c>
      <c r="H210" s="40">
        <f t="shared" si="146"/>
        <v>0</v>
      </c>
      <c r="I210" s="13">
        <f t="shared" si="129"/>
        <v>0</v>
      </c>
    </row>
    <row r="211" spans="1:9" hidden="1" x14ac:dyDescent="0.2">
      <c r="A211" s="37" t="s">
        <v>50</v>
      </c>
      <c r="B211" s="139" t="s">
        <v>51</v>
      </c>
      <c r="C211" s="39">
        <f t="shared" ref="C211" si="148">SUM(C262,C310,C359)</f>
        <v>0</v>
      </c>
      <c r="D211" s="39">
        <f t="shared" si="146"/>
        <v>0</v>
      </c>
      <c r="E211" s="39">
        <f>C211+D211</f>
        <v>0</v>
      </c>
      <c r="F211" s="39">
        <f t="shared" si="146"/>
        <v>0</v>
      </c>
      <c r="G211" s="39">
        <f t="shared" si="146"/>
        <v>0</v>
      </c>
      <c r="H211" s="40">
        <f t="shared" si="146"/>
        <v>0</v>
      </c>
      <c r="I211" s="13">
        <f t="shared" si="129"/>
        <v>0</v>
      </c>
    </row>
    <row r="212" spans="1:9" hidden="1" x14ac:dyDescent="0.2">
      <c r="A212" s="37" t="s">
        <v>52</v>
      </c>
      <c r="B212" s="140" t="s">
        <v>79</v>
      </c>
      <c r="C212" s="39">
        <f t="shared" ref="C212" si="149">SUM(C263,C311,C360)</f>
        <v>0</v>
      </c>
      <c r="D212" s="39">
        <f t="shared" si="146"/>
        <v>0</v>
      </c>
      <c r="E212" s="39">
        <f>C212+D212</f>
        <v>0</v>
      </c>
      <c r="F212" s="39">
        <f t="shared" si="146"/>
        <v>0</v>
      </c>
      <c r="G212" s="39">
        <f t="shared" si="146"/>
        <v>0</v>
      </c>
      <c r="H212" s="40">
        <f t="shared" si="146"/>
        <v>0</v>
      </c>
      <c r="I212" s="13">
        <f t="shared" si="129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50">SUM(C217,C218,C219)</f>
        <v>0</v>
      </c>
      <c r="D213" s="44">
        <f t="shared" si="150"/>
        <v>0</v>
      </c>
      <c r="E213" s="44">
        <f t="shared" si="150"/>
        <v>0</v>
      </c>
      <c r="F213" s="44">
        <f t="shared" si="150"/>
        <v>0</v>
      </c>
      <c r="G213" s="44">
        <f t="shared" si="150"/>
        <v>0</v>
      </c>
      <c r="H213" s="45">
        <f t="shared" si="150"/>
        <v>0</v>
      </c>
      <c r="I213" s="72">
        <f t="shared" si="129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129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51">C217+C218+C219-C216</f>
        <v>0</v>
      </c>
      <c r="D215" s="44">
        <f t="shared" si="151"/>
        <v>0</v>
      </c>
      <c r="E215" s="44">
        <f t="shared" si="151"/>
        <v>0</v>
      </c>
      <c r="F215" s="44">
        <f t="shared" si="151"/>
        <v>0</v>
      </c>
      <c r="G215" s="44">
        <f t="shared" si="151"/>
        <v>0</v>
      </c>
      <c r="H215" s="45">
        <f t="shared" si="151"/>
        <v>0</v>
      </c>
      <c r="I215" s="72">
        <f t="shared" si="129"/>
        <v>0</v>
      </c>
    </row>
    <row r="216" spans="1:9" s="3" customFormat="1" hidden="1" x14ac:dyDescent="0.2">
      <c r="A216" s="64" t="s">
        <v>47</v>
      </c>
      <c r="B216" s="65"/>
      <c r="C216" s="44">
        <f t="shared" ref="C216:H216" si="152">SUM(C267,C315,C364)</f>
        <v>0</v>
      </c>
      <c r="D216" s="44">
        <f t="shared" si="152"/>
        <v>0</v>
      </c>
      <c r="E216" s="44">
        <f t="shared" si="152"/>
        <v>0</v>
      </c>
      <c r="F216" s="44">
        <f t="shared" si="152"/>
        <v>0</v>
      </c>
      <c r="G216" s="44">
        <f t="shared" si="152"/>
        <v>0</v>
      </c>
      <c r="H216" s="45">
        <f t="shared" si="152"/>
        <v>0</v>
      </c>
      <c r="I216" s="72">
        <f t="shared" si="129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ref="C217:D219" si="153">SUM(C268,C316,C365)</f>
        <v>0</v>
      </c>
      <c r="D217" s="54">
        <f t="shared" si="153"/>
        <v>0</v>
      </c>
      <c r="E217" s="54">
        <f>C217+D217</f>
        <v>0</v>
      </c>
      <c r="F217" s="54">
        <f t="shared" ref="F217:H219" si="154">SUM(F268,F316,F365)</f>
        <v>0</v>
      </c>
      <c r="G217" s="54">
        <f t="shared" si="154"/>
        <v>0</v>
      </c>
      <c r="H217" s="55">
        <f t="shared" si="154"/>
        <v>0</v>
      </c>
      <c r="I217" s="72">
        <f t="shared" si="129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53"/>
        <v>0</v>
      </c>
      <c r="D218" s="54">
        <f t="shared" si="153"/>
        <v>0</v>
      </c>
      <c r="E218" s="54">
        <f>C218+D218</f>
        <v>0</v>
      </c>
      <c r="F218" s="54">
        <f t="shared" si="154"/>
        <v>0</v>
      </c>
      <c r="G218" s="54">
        <f t="shared" si="154"/>
        <v>0</v>
      </c>
      <c r="H218" s="55">
        <f t="shared" si="154"/>
        <v>0</v>
      </c>
      <c r="I218" s="72">
        <f t="shared" si="129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53"/>
        <v>0</v>
      </c>
      <c r="D219" s="54">
        <f t="shared" si="153"/>
        <v>0</v>
      </c>
      <c r="E219" s="54">
        <f>C219+D219</f>
        <v>0</v>
      </c>
      <c r="F219" s="54">
        <f t="shared" si="154"/>
        <v>0</v>
      </c>
      <c r="G219" s="54">
        <f t="shared" si="154"/>
        <v>0</v>
      </c>
      <c r="H219" s="55">
        <f t="shared" si="154"/>
        <v>0</v>
      </c>
      <c r="I219" s="72">
        <f t="shared" si="129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55">SUM(C224,C225,C226)</f>
        <v>250</v>
      </c>
      <c r="D220" s="44">
        <f t="shared" si="155"/>
        <v>0</v>
      </c>
      <c r="E220" s="44">
        <f t="shared" si="155"/>
        <v>250</v>
      </c>
      <c r="F220" s="44">
        <f t="shared" si="155"/>
        <v>255</v>
      </c>
      <c r="G220" s="44">
        <f t="shared" si="155"/>
        <v>0</v>
      </c>
      <c r="H220" s="45">
        <f t="shared" si="155"/>
        <v>0</v>
      </c>
      <c r="I220" s="72">
        <f t="shared" si="129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129"/>
        <v>0</v>
      </c>
    </row>
    <row r="222" spans="1:9" s="3" customFormat="1" x14ac:dyDescent="0.2">
      <c r="A222" s="64" t="s">
        <v>46</v>
      </c>
      <c r="B222" s="65"/>
      <c r="C222" s="44">
        <f t="shared" ref="C222:H222" si="156">C224+C225+C226-C223</f>
        <v>100</v>
      </c>
      <c r="D222" s="44">
        <f t="shared" si="156"/>
        <v>0</v>
      </c>
      <c r="E222" s="44">
        <f t="shared" si="156"/>
        <v>100</v>
      </c>
      <c r="F222" s="44">
        <f t="shared" si="156"/>
        <v>207</v>
      </c>
      <c r="G222" s="44">
        <f t="shared" si="156"/>
        <v>0</v>
      </c>
      <c r="H222" s="45">
        <f t="shared" si="156"/>
        <v>0</v>
      </c>
      <c r="I222" s="72">
        <f t="shared" si="129"/>
        <v>307</v>
      </c>
    </row>
    <row r="223" spans="1:9" s="3" customFormat="1" x14ac:dyDescent="0.2">
      <c r="A223" s="64" t="s">
        <v>47</v>
      </c>
      <c r="B223" s="65"/>
      <c r="C223" s="44">
        <f t="shared" ref="C223:H223" si="157">SUM(C274,C322,C371)</f>
        <v>150</v>
      </c>
      <c r="D223" s="44">
        <f t="shared" si="157"/>
        <v>0</v>
      </c>
      <c r="E223" s="44">
        <f t="shared" si="157"/>
        <v>150</v>
      </c>
      <c r="F223" s="44">
        <f t="shared" si="157"/>
        <v>48</v>
      </c>
      <c r="G223" s="44">
        <f t="shared" si="157"/>
        <v>0</v>
      </c>
      <c r="H223" s="45">
        <f t="shared" si="157"/>
        <v>0</v>
      </c>
      <c r="I223" s="72">
        <f t="shared" si="129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ref="C224:D226" si="158">SUM(C275,C323,C372)</f>
        <v>25</v>
      </c>
      <c r="D224" s="54">
        <f t="shared" si="158"/>
        <v>0</v>
      </c>
      <c r="E224" s="54">
        <f>C224+D224</f>
        <v>25</v>
      </c>
      <c r="F224" s="54">
        <f t="shared" ref="F224:H226" si="159">SUM(F275,F323,F372)</f>
        <v>25.5</v>
      </c>
      <c r="G224" s="54">
        <f t="shared" si="159"/>
        <v>0</v>
      </c>
      <c r="H224" s="55">
        <f t="shared" si="159"/>
        <v>0</v>
      </c>
      <c r="I224" s="72">
        <f t="shared" si="129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58"/>
        <v>225</v>
      </c>
      <c r="D225" s="54">
        <f t="shared" si="158"/>
        <v>0</v>
      </c>
      <c r="E225" s="54">
        <f>C225+D225</f>
        <v>225</v>
      </c>
      <c r="F225" s="54">
        <f t="shared" si="159"/>
        <v>229.5</v>
      </c>
      <c r="G225" s="54">
        <f t="shared" si="159"/>
        <v>0</v>
      </c>
      <c r="H225" s="55">
        <f t="shared" si="159"/>
        <v>0</v>
      </c>
      <c r="I225" s="72">
        <f t="shared" si="129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58"/>
        <v>0</v>
      </c>
      <c r="D226" s="54">
        <f t="shared" si="158"/>
        <v>0</v>
      </c>
      <c r="E226" s="54">
        <f>C226+D226</f>
        <v>0</v>
      </c>
      <c r="F226" s="54">
        <f t="shared" si="159"/>
        <v>0</v>
      </c>
      <c r="G226" s="54">
        <f t="shared" si="159"/>
        <v>0</v>
      </c>
      <c r="H226" s="55">
        <f t="shared" si="159"/>
        <v>0</v>
      </c>
      <c r="I226" s="72">
        <f t="shared" si="129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129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129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129"/>
        <v>0</v>
      </c>
    </row>
    <row r="230" spans="1:12" s="2" customFormat="1" x14ac:dyDescent="0.2">
      <c r="A230" s="104" t="s">
        <v>80</v>
      </c>
      <c r="B230" s="105"/>
      <c r="C230" s="106">
        <f t="shared" ref="C230:H230" si="160">C231</f>
        <v>250</v>
      </c>
      <c r="D230" s="106">
        <f t="shared" si="160"/>
        <v>0</v>
      </c>
      <c r="E230" s="106">
        <f t="shared" si="160"/>
        <v>250</v>
      </c>
      <c r="F230" s="106">
        <f t="shared" si="160"/>
        <v>255</v>
      </c>
      <c r="G230" s="106">
        <f t="shared" si="160"/>
        <v>0</v>
      </c>
      <c r="H230" s="107">
        <f t="shared" si="160"/>
        <v>0</v>
      </c>
      <c r="I230" s="71">
        <f t="shared" si="129"/>
        <v>505</v>
      </c>
    </row>
    <row r="231" spans="1:12" s="6" customFormat="1" x14ac:dyDescent="0.2">
      <c r="A231" s="108" t="s">
        <v>71</v>
      </c>
      <c r="B231" s="109"/>
      <c r="C231" s="110">
        <f t="shared" ref="C231" si="161">SUM(C232,C233,C234,C235)</f>
        <v>250</v>
      </c>
      <c r="D231" s="110">
        <f t="shared" ref="D231:H231" si="162">SUM(D232,D233,D234,D235)</f>
        <v>0</v>
      </c>
      <c r="E231" s="110">
        <f t="shared" si="162"/>
        <v>250</v>
      </c>
      <c r="F231" s="110">
        <f t="shared" si="162"/>
        <v>255</v>
      </c>
      <c r="G231" s="110">
        <f t="shared" si="162"/>
        <v>0</v>
      </c>
      <c r="H231" s="111">
        <f t="shared" si="162"/>
        <v>0</v>
      </c>
      <c r="I231" s="112">
        <f t="shared" si="129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129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129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129"/>
        <v>0</v>
      </c>
      <c r="K234" s="8">
        <v>6.5600000000000006E-2</v>
      </c>
      <c r="L234" s="8">
        <f>K234/(K234+K236)</f>
        <v>0.13260561956741501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63">SUM(C236,C240,C244)</f>
        <v>100</v>
      </c>
      <c r="D235" s="44">
        <f t="shared" si="163"/>
        <v>0</v>
      </c>
      <c r="E235" s="44">
        <f t="shared" si="163"/>
        <v>100</v>
      </c>
      <c r="F235" s="44">
        <f t="shared" si="163"/>
        <v>0</v>
      </c>
      <c r="G235" s="44">
        <f t="shared" si="163"/>
        <v>0</v>
      </c>
      <c r="H235" s="45">
        <f t="shared" si="163"/>
        <v>0</v>
      </c>
      <c r="I235" s="13">
        <f t="shared" si="129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64">SUM(C237:C239)</f>
        <v>0</v>
      </c>
      <c r="D236" s="44">
        <f t="shared" si="164"/>
        <v>0</v>
      </c>
      <c r="E236" s="44">
        <f t="shared" si="164"/>
        <v>0</v>
      </c>
      <c r="F236" s="44">
        <f t="shared" si="164"/>
        <v>0</v>
      </c>
      <c r="G236" s="44">
        <f t="shared" si="164"/>
        <v>0</v>
      </c>
      <c r="H236" s="45">
        <f t="shared" si="164"/>
        <v>0</v>
      </c>
      <c r="I236" s="13">
        <f t="shared" si="129"/>
        <v>0</v>
      </c>
      <c r="K236" s="8">
        <v>0.42909999999999998</v>
      </c>
      <c r="L236" s="8">
        <f>K236/(K234+K236)</f>
        <v>0.86739438043258499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129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129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129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65">SUM(C241:C243)</f>
        <v>0</v>
      </c>
      <c r="D240" s="44">
        <f t="shared" si="165"/>
        <v>0</v>
      </c>
      <c r="E240" s="44">
        <f t="shared" si="165"/>
        <v>0</v>
      </c>
      <c r="F240" s="44">
        <f t="shared" si="165"/>
        <v>0</v>
      </c>
      <c r="G240" s="44">
        <f t="shared" si="165"/>
        <v>0</v>
      </c>
      <c r="H240" s="45">
        <f t="shared" si="165"/>
        <v>0</v>
      </c>
      <c r="I240" s="72">
        <f t="shared" si="129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129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129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129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66">SUM(C245:C247)</f>
        <v>100</v>
      </c>
      <c r="D244" s="44">
        <f t="shared" si="166"/>
        <v>0</v>
      </c>
      <c r="E244" s="44">
        <f t="shared" si="166"/>
        <v>100</v>
      </c>
      <c r="F244" s="44">
        <f t="shared" si="166"/>
        <v>0</v>
      </c>
      <c r="G244" s="44">
        <f t="shared" si="166"/>
        <v>0</v>
      </c>
      <c r="H244" s="45">
        <f t="shared" si="166"/>
        <v>0</v>
      </c>
      <c r="I244" s="72">
        <f t="shared" si="129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129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129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129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129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67">SUM(C250:C251)</f>
        <v>0</v>
      </c>
      <c r="D249" s="44">
        <f t="shared" ref="D249:H249" si="168">SUM(D250:D251)</f>
        <v>0</v>
      </c>
      <c r="E249" s="44">
        <f t="shared" si="168"/>
        <v>0</v>
      </c>
      <c r="F249" s="44">
        <f t="shared" si="168"/>
        <v>0</v>
      </c>
      <c r="G249" s="44">
        <f t="shared" si="168"/>
        <v>0</v>
      </c>
      <c r="H249" s="45">
        <f t="shared" si="168"/>
        <v>0</v>
      </c>
      <c r="I249" s="13">
        <f t="shared" si="129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129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129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129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69">SUM(C254:C254)</f>
        <v>0</v>
      </c>
      <c r="D253" s="44">
        <f t="shared" si="169"/>
        <v>0</v>
      </c>
      <c r="E253" s="44">
        <f t="shared" si="169"/>
        <v>0</v>
      </c>
      <c r="F253" s="44">
        <f t="shared" si="169"/>
        <v>0</v>
      </c>
      <c r="G253" s="44">
        <f t="shared" si="169"/>
        <v>0</v>
      </c>
      <c r="H253" s="45">
        <f t="shared" si="169"/>
        <v>0</v>
      </c>
      <c r="I253" s="13">
        <f t="shared" si="129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129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ref="I255:I318" si="170">SUM(E255:H255)</f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71">SUM(C257,C264,C271)</f>
        <v>250</v>
      </c>
      <c r="D256" s="44">
        <f t="shared" si="171"/>
        <v>0</v>
      </c>
      <c r="E256" s="44">
        <f t="shared" si="171"/>
        <v>250</v>
      </c>
      <c r="F256" s="44">
        <f t="shared" si="171"/>
        <v>255</v>
      </c>
      <c r="G256" s="44">
        <f t="shared" si="171"/>
        <v>0</v>
      </c>
      <c r="H256" s="45">
        <f t="shared" si="171"/>
        <v>0</v>
      </c>
      <c r="I256" s="13">
        <f t="shared" si="170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72">SUM(C261,C262,C263)</f>
        <v>0</v>
      </c>
      <c r="D257" s="44">
        <f t="shared" si="172"/>
        <v>0</v>
      </c>
      <c r="E257" s="44">
        <f t="shared" si="172"/>
        <v>0</v>
      </c>
      <c r="F257" s="44">
        <f t="shared" si="172"/>
        <v>0</v>
      </c>
      <c r="G257" s="44">
        <f t="shared" si="172"/>
        <v>0</v>
      </c>
      <c r="H257" s="45">
        <f t="shared" si="172"/>
        <v>0</v>
      </c>
      <c r="I257" s="13">
        <f t="shared" si="170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170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73">C261+C262+C263-C260</f>
        <v>0</v>
      </c>
      <c r="D259" s="44">
        <f t="shared" si="173"/>
        <v>0</v>
      </c>
      <c r="E259" s="44">
        <f t="shared" si="173"/>
        <v>0</v>
      </c>
      <c r="F259" s="44">
        <f t="shared" si="173"/>
        <v>0</v>
      </c>
      <c r="G259" s="44">
        <f t="shared" si="173"/>
        <v>0</v>
      </c>
      <c r="H259" s="45">
        <f t="shared" si="173"/>
        <v>0</v>
      </c>
      <c r="I259" s="72">
        <f t="shared" si="170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si="170"/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70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70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70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74">SUM(C268,C269,C270)</f>
        <v>0</v>
      </c>
      <c r="D264" s="44">
        <f t="shared" si="174"/>
        <v>0</v>
      </c>
      <c r="E264" s="44">
        <f t="shared" si="174"/>
        <v>0</v>
      </c>
      <c r="F264" s="44">
        <f t="shared" si="174"/>
        <v>0</v>
      </c>
      <c r="G264" s="44">
        <f t="shared" si="174"/>
        <v>0</v>
      </c>
      <c r="H264" s="45">
        <f t="shared" si="174"/>
        <v>0</v>
      </c>
      <c r="I264" s="72">
        <f t="shared" si="170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70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75">C268+C269+C270-C267</f>
        <v>0</v>
      </c>
      <c r="D266" s="44">
        <f t="shared" si="175"/>
        <v>0</v>
      </c>
      <c r="E266" s="44">
        <f t="shared" si="175"/>
        <v>0</v>
      </c>
      <c r="F266" s="44">
        <f t="shared" si="175"/>
        <v>0</v>
      </c>
      <c r="G266" s="44">
        <f t="shared" si="175"/>
        <v>0</v>
      </c>
      <c r="H266" s="45">
        <f t="shared" si="175"/>
        <v>0</v>
      </c>
      <c r="I266" s="72">
        <f t="shared" si="170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70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70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70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70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76">SUM(C275,C276,C277)</f>
        <v>250</v>
      </c>
      <c r="D271" s="44">
        <f t="shared" si="176"/>
        <v>0</v>
      </c>
      <c r="E271" s="44">
        <f t="shared" si="176"/>
        <v>250</v>
      </c>
      <c r="F271" s="44">
        <f t="shared" si="176"/>
        <v>255</v>
      </c>
      <c r="G271" s="44">
        <f t="shared" si="176"/>
        <v>0</v>
      </c>
      <c r="H271" s="45">
        <f t="shared" si="176"/>
        <v>0</v>
      </c>
      <c r="I271" s="72">
        <f t="shared" si="170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70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77">G275+G276+G277-G274</f>
        <v>0</v>
      </c>
      <c r="H273" s="45">
        <f t="shared" si="177"/>
        <v>0</v>
      </c>
      <c r="I273" s="72">
        <f t="shared" si="170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70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70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70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70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70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70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70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78">C230-C248</f>
        <v>0</v>
      </c>
      <c r="D281" s="44">
        <f t="shared" si="178"/>
        <v>0</v>
      </c>
      <c r="E281" s="44">
        <f t="shared" si="178"/>
        <v>0</v>
      </c>
      <c r="F281" s="44">
        <f t="shared" si="178"/>
        <v>0</v>
      </c>
      <c r="G281" s="44">
        <f t="shared" si="178"/>
        <v>0</v>
      </c>
      <c r="H281" s="45">
        <f t="shared" si="178"/>
        <v>0</v>
      </c>
      <c r="I281" s="72">
        <f t="shared" si="170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79">SUM(C283)</f>
        <v>0</v>
      </c>
      <c r="D282" s="106">
        <f t="shared" si="179"/>
        <v>0</v>
      </c>
      <c r="E282" s="106">
        <f t="shared" si="179"/>
        <v>0</v>
      </c>
      <c r="F282" s="106">
        <f t="shared" si="179"/>
        <v>0</v>
      </c>
      <c r="G282" s="106">
        <f t="shared" si="179"/>
        <v>0</v>
      </c>
      <c r="H282" s="107">
        <f t="shared" si="179"/>
        <v>0</v>
      </c>
      <c r="I282" s="71">
        <f t="shared" si="170"/>
        <v>0</v>
      </c>
    </row>
    <row r="283" spans="1:9" s="6" customFormat="1" hidden="1" x14ac:dyDescent="0.2">
      <c r="A283" s="108" t="s">
        <v>71</v>
      </c>
      <c r="B283" s="109"/>
      <c r="C283" s="110">
        <f t="shared" ref="C283" si="180">SUM(C284,C285,C286,C287)</f>
        <v>0</v>
      </c>
      <c r="D283" s="110">
        <f t="shared" ref="D283:H283" si="181">SUM(D284,D285,D286,D287)</f>
        <v>0</v>
      </c>
      <c r="E283" s="110">
        <f t="shared" si="181"/>
        <v>0</v>
      </c>
      <c r="F283" s="110">
        <f t="shared" si="181"/>
        <v>0</v>
      </c>
      <c r="G283" s="110">
        <f t="shared" si="181"/>
        <v>0</v>
      </c>
      <c r="H283" s="111">
        <f t="shared" si="181"/>
        <v>0</v>
      </c>
      <c r="I283" s="112">
        <f t="shared" si="170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70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70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70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" si="182">SUM(C288,C292,C296)</f>
        <v>0</v>
      </c>
      <c r="D287" s="44">
        <f t="shared" ref="D287:H287" si="183">SUM(D288,D292,D296)</f>
        <v>0</v>
      </c>
      <c r="E287" s="44">
        <f t="shared" si="183"/>
        <v>0</v>
      </c>
      <c r="F287" s="44">
        <f t="shared" si="183"/>
        <v>0</v>
      </c>
      <c r="G287" s="44">
        <f t="shared" si="183"/>
        <v>0</v>
      </c>
      <c r="H287" s="45">
        <f t="shared" si="183"/>
        <v>0</v>
      </c>
      <c r="I287" s="13">
        <f t="shared" si="170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" si="184">SUM(C289:C291)</f>
        <v>0</v>
      </c>
      <c r="D288" s="44">
        <f t="shared" ref="D288:H288" si="185">SUM(D289:D291)</f>
        <v>0</v>
      </c>
      <c r="E288" s="44">
        <f t="shared" si="185"/>
        <v>0</v>
      </c>
      <c r="F288" s="44">
        <f t="shared" si="185"/>
        <v>0</v>
      </c>
      <c r="G288" s="44">
        <f t="shared" si="185"/>
        <v>0</v>
      </c>
      <c r="H288" s="45">
        <f t="shared" si="185"/>
        <v>0</v>
      </c>
      <c r="I288" s="13">
        <f t="shared" si="170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70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70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70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86">SUM(C293:C295)</f>
        <v>0</v>
      </c>
      <c r="D292" s="44">
        <f t="shared" si="186"/>
        <v>0</v>
      </c>
      <c r="E292" s="44">
        <f t="shared" si="186"/>
        <v>0</v>
      </c>
      <c r="F292" s="44">
        <f t="shared" si="186"/>
        <v>0</v>
      </c>
      <c r="G292" s="44">
        <f t="shared" si="186"/>
        <v>0</v>
      </c>
      <c r="H292" s="45">
        <f t="shared" si="186"/>
        <v>0</v>
      </c>
      <c r="I292" s="72">
        <f t="shared" si="170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70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70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70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87">SUM(C297:C299)</f>
        <v>0</v>
      </c>
      <c r="D296" s="44">
        <f t="shared" si="187"/>
        <v>0</v>
      </c>
      <c r="E296" s="44">
        <f t="shared" si="187"/>
        <v>0</v>
      </c>
      <c r="F296" s="44">
        <f t="shared" si="187"/>
        <v>0</v>
      </c>
      <c r="G296" s="44">
        <f t="shared" si="187"/>
        <v>0</v>
      </c>
      <c r="H296" s="45">
        <f t="shared" si="187"/>
        <v>0</v>
      </c>
      <c r="I296" s="72">
        <f t="shared" si="170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70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70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70"/>
        <v>0</v>
      </c>
    </row>
    <row r="300" spans="1:9" s="6" customFormat="1" hidden="1" x14ac:dyDescent="0.2">
      <c r="A300" s="108" t="s">
        <v>68</v>
      </c>
      <c r="B300" s="109"/>
      <c r="C300" s="110">
        <f t="shared" ref="C300" si="188">SUM(C301,C304,C327)</f>
        <v>0</v>
      </c>
      <c r="D300" s="110">
        <f t="shared" ref="D300:H300" si="189">SUM(D301,D304,D327)</f>
        <v>0</v>
      </c>
      <c r="E300" s="110">
        <f t="shared" si="189"/>
        <v>0</v>
      </c>
      <c r="F300" s="110">
        <f t="shared" si="189"/>
        <v>0</v>
      </c>
      <c r="G300" s="110">
        <f t="shared" si="189"/>
        <v>0</v>
      </c>
      <c r="H300" s="111">
        <f t="shared" si="189"/>
        <v>0</v>
      </c>
      <c r="I300" s="112">
        <f t="shared" si="170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90">SUM(C302)</f>
        <v>0</v>
      </c>
      <c r="D301" s="44">
        <f t="shared" si="190"/>
        <v>0</v>
      </c>
      <c r="E301" s="44">
        <f t="shared" si="190"/>
        <v>0</v>
      </c>
      <c r="F301" s="44">
        <f t="shared" si="190"/>
        <v>0</v>
      </c>
      <c r="G301" s="44">
        <f t="shared" si="190"/>
        <v>0</v>
      </c>
      <c r="H301" s="45">
        <f t="shared" si="190"/>
        <v>0</v>
      </c>
      <c r="I301" s="72">
        <f t="shared" si="170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70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70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" si="191">SUM(C305,C312,C319)</f>
        <v>0</v>
      </c>
      <c r="D304" s="44">
        <f t="shared" ref="D304:H304" si="192">SUM(D305,D312,D319)</f>
        <v>0</v>
      </c>
      <c r="E304" s="44">
        <f t="shared" si="192"/>
        <v>0</v>
      </c>
      <c r="F304" s="44">
        <f t="shared" si="192"/>
        <v>0</v>
      </c>
      <c r="G304" s="44">
        <f t="shared" si="192"/>
        <v>0</v>
      </c>
      <c r="H304" s="45">
        <f t="shared" si="192"/>
        <v>0</v>
      </c>
      <c r="I304" s="13">
        <f t="shared" si="170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" si="193">SUM(C309,C310,C311)</f>
        <v>0</v>
      </c>
      <c r="D305" s="44">
        <f t="shared" ref="D305:H305" si="194">SUM(D309,D310,D311)</f>
        <v>0</v>
      </c>
      <c r="E305" s="44">
        <f t="shared" si="194"/>
        <v>0</v>
      </c>
      <c r="F305" s="44">
        <f t="shared" si="194"/>
        <v>0</v>
      </c>
      <c r="G305" s="44">
        <f t="shared" si="194"/>
        <v>0</v>
      </c>
      <c r="H305" s="45">
        <f t="shared" si="194"/>
        <v>0</v>
      </c>
      <c r="I305" s="13">
        <f t="shared" si="170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70"/>
        <v>0</v>
      </c>
    </row>
    <row r="307" spans="1:9" hidden="1" x14ac:dyDescent="0.2">
      <c r="A307" s="64" t="s">
        <v>46</v>
      </c>
      <c r="B307" s="65"/>
      <c r="C307" s="44">
        <f t="shared" ref="C307" si="195">C309+C310+C311-C308</f>
        <v>0</v>
      </c>
      <c r="D307" s="44">
        <f t="shared" ref="D307:H307" si="196">D309+D310+D311-D308</f>
        <v>0</v>
      </c>
      <c r="E307" s="44">
        <f t="shared" si="196"/>
        <v>0</v>
      </c>
      <c r="F307" s="44">
        <f t="shared" si="196"/>
        <v>0</v>
      </c>
      <c r="G307" s="44">
        <f t="shared" si="196"/>
        <v>0</v>
      </c>
      <c r="H307" s="45">
        <f t="shared" si="196"/>
        <v>0</v>
      </c>
      <c r="I307" s="13">
        <f t="shared" si="170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70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70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70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70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97">SUM(C316,C317,C318)</f>
        <v>0</v>
      </c>
      <c r="D312" s="44">
        <f t="shared" si="197"/>
        <v>0</v>
      </c>
      <c r="E312" s="44">
        <f t="shared" si="197"/>
        <v>0</v>
      </c>
      <c r="F312" s="44">
        <f t="shared" si="197"/>
        <v>0</v>
      </c>
      <c r="G312" s="44">
        <f t="shared" si="197"/>
        <v>0</v>
      </c>
      <c r="H312" s="45">
        <f t="shared" si="197"/>
        <v>0</v>
      </c>
      <c r="I312" s="72">
        <f t="shared" si="170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70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98">C316+C317+C318-C315</f>
        <v>0</v>
      </c>
      <c r="D314" s="44">
        <f t="shared" si="198"/>
        <v>0</v>
      </c>
      <c r="E314" s="44">
        <f t="shared" si="198"/>
        <v>0</v>
      </c>
      <c r="F314" s="44">
        <f t="shared" si="198"/>
        <v>0</v>
      </c>
      <c r="G314" s="44">
        <f t="shared" si="198"/>
        <v>0</v>
      </c>
      <c r="H314" s="45">
        <f t="shared" si="198"/>
        <v>0</v>
      </c>
      <c r="I314" s="72">
        <f t="shared" si="170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70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70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70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70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99">SUM(C323,C324,C325)</f>
        <v>0</v>
      </c>
      <c r="D319" s="44">
        <f t="shared" si="199"/>
        <v>0</v>
      </c>
      <c r="E319" s="44">
        <f t="shared" si="199"/>
        <v>0</v>
      </c>
      <c r="F319" s="44">
        <f t="shared" si="199"/>
        <v>0</v>
      </c>
      <c r="G319" s="44">
        <f t="shared" si="199"/>
        <v>0</v>
      </c>
      <c r="H319" s="45">
        <f t="shared" si="199"/>
        <v>0</v>
      </c>
      <c r="I319" s="72">
        <f t="shared" ref="I319:I382" si="200">SUM(E319:H319)</f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200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201">C323+C324+C325-C322</f>
        <v>0</v>
      </c>
      <c r="D321" s="44">
        <f t="shared" si="201"/>
        <v>0</v>
      </c>
      <c r="E321" s="44">
        <f t="shared" si="201"/>
        <v>0</v>
      </c>
      <c r="F321" s="44">
        <f t="shared" si="201"/>
        <v>0</v>
      </c>
      <c r="G321" s="44">
        <f t="shared" si="201"/>
        <v>0</v>
      </c>
      <c r="H321" s="45">
        <f t="shared" si="201"/>
        <v>0</v>
      </c>
      <c r="I321" s="72">
        <f t="shared" si="200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200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200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si="200"/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200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200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200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200"/>
        <v>0</v>
      </c>
    </row>
    <row r="329" spans="1:9" s="3" customFormat="1" hidden="1" x14ac:dyDescent="0.2">
      <c r="A329" s="46" t="s">
        <v>65</v>
      </c>
      <c r="B329" s="68"/>
      <c r="C329" s="44">
        <f t="shared" ref="C329" si="202">C282-C300</f>
        <v>0</v>
      </c>
      <c r="D329" s="44">
        <f t="shared" ref="D329:H329" si="203">D282-D300</f>
        <v>0</v>
      </c>
      <c r="E329" s="44">
        <f t="shared" si="203"/>
        <v>0</v>
      </c>
      <c r="F329" s="44">
        <f t="shared" si="203"/>
        <v>0</v>
      </c>
      <c r="G329" s="44">
        <f t="shared" si="203"/>
        <v>0</v>
      </c>
      <c r="H329" s="45">
        <f t="shared" si="203"/>
        <v>0</v>
      </c>
      <c r="I329" s="72">
        <f t="shared" si="200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200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204">C332</f>
        <v>0</v>
      </c>
      <c r="D331" s="106">
        <f t="shared" si="204"/>
        <v>0</v>
      </c>
      <c r="E331" s="106">
        <f t="shared" si="204"/>
        <v>0</v>
      </c>
      <c r="F331" s="106">
        <f t="shared" si="204"/>
        <v>0</v>
      </c>
      <c r="G331" s="106">
        <f t="shared" si="204"/>
        <v>0</v>
      </c>
      <c r="H331" s="107">
        <f t="shared" si="204"/>
        <v>0</v>
      </c>
      <c r="I331" s="71">
        <f t="shared" si="200"/>
        <v>0</v>
      </c>
    </row>
    <row r="332" spans="1:9" s="6" customFormat="1" hidden="1" x14ac:dyDescent="0.2">
      <c r="A332" s="108" t="s">
        <v>71</v>
      </c>
      <c r="B332" s="109"/>
      <c r="C332" s="110">
        <f t="shared" ref="C332" si="205">SUM(C333,C334,C335,C336)</f>
        <v>0</v>
      </c>
      <c r="D332" s="110">
        <f t="shared" ref="D332:H332" si="206">SUM(D333,D334,D335,D336)</f>
        <v>0</v>
      </c>
      <c r="E332" s="110">
        <f t="shared" si="206"/>
        <v>0</v>
      </c>
      <c r="F332" s="110">
        <f t="shared" si="206"/>
        <v>0</v>
      </c>
      <c r="G332" s="110">
        <f t="shared" si="206"/>
        <v>0</v>
      </c>
      <c r="H332" s="111">
        <f t="shared" si="206"/>
        <v>0</v>
      </c>
      <c r="I332" s="112">
        <f t="shared" si="200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200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200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200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207">SUM(C337,C341,C345)</f>
        <v>0</v>
      </c>
      <c r="D336" s="44">
        <f t="shared" si="207"/>
        <v>0</v>
      </c>
      <c r="E336" s="44">
        <f t="shared" si="207"/>
        <v>0</v>
      </c>
      <c r="F336" s="44">
        <f t="shared" si="207"/>
        <v>0</v>
      </c>
      <c r="G336" s="44">
        <f t="shared" si="207"/>
        <v>0</v>
      </c>
      <c r="H336" s="45">
        <f t="shared" si="207"/>
        <v>0</v>
      </c>
      <c r="I336" s="72">
        <f t="shared" si="200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208">SUM(C338:C340)</f>
        <v>0</v>
      </c>
      <c r="D337" s="44">
        <f t="shared" si="208"/>
        <v>0</v>
      </c>
      <c r="E337" s="44">
        <f t="shared" si="208"/>
        <v>0</v>
      </c>
      <c r="F337" s="44">
        <f t="shared" si="208"/>
        <v>0</v>
      </c>
      <c r="G337" s="44">
        <f t="shared" si="208"/>
        <v>0</v>
      </c>
      <c r="H337" s="45">
        <f t="shared" si="208"/>
        <v>0</v>
      </c>
      <c r="I337" s="72">
        <f t="shared" si="200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200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200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200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209">SUM(C342:C344)</f>
        <v>0</v>
      </c>
      <c r="D341" s="44">
        <f t="shared" si="209"/>
        <v>0</v>
      </c>
      <c r="E341" s="44">
        <f t="shared" si="209"/>
        <v>0</v>
      </c>
      <c r="F341" s="44">
        <f t="shared" si="209"/>
        <v>0</v>
      </c>
      <c r="G341" s="44">
        <f t="shared" si="209"/>
        <v>0</v>
      </c>
      <c r="H341" s="45">
        <f t="shared" si="209"/>
        <v>0</v>
      </c>
      <c r="I341" s="72">
        <f t="shared" si="200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200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200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200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210">SUM(C346:C348)</f>
        <v>0</v>
      </c>
      <c r="D345" s="44">
        <f t="shared" si="210"/>
        <v>0</v>
      </c>
      <c r="E345" s="44">
        <f t="shared" si="210"/>
        <v>0</v>
      </c>
      <c r="F345" s="44">
        <f t="shared" si="210"/>
        <v>0</v>
      </c>
      <c r="G345" s="44">
        <f t="shared" si="210"/>
        <v>0</v>
      </c>
      <c r="H345" s="45">
        <f t="shared" si="210"/>
        <v>0</v>
      </c>
      <c r="I345" s="72">
        <f t="shared" si="200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200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200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200"/>
        <v>0</v>
      </c>
    </row>
    <row r="349" spans="1:9" s="6" customFormat="1" hidden="1" x14ac:dyDescent="0.2">
      <c r="A349" s="108" t="s">
        <v>68</v>
      </c>
      <c r="B349" s="109"/>
      <c r="C349" s="110">
        <f t="shared" ref="C349" si="211">SUM(C350,C353,C376)</f>
        <v>0</v>
      </c>
      <c r="D349" s="110">
        <f t="shared" ref="D349:H349" si="212">SUM(D350,D353,D376)</f>
        <v>0</v>
      </c>
      <c r="E349" s="110">
        <f t="shared" si="212"/>
        <v>0</v>
      </c>
      <c r="F349" s="110">
        <f t="shared" si="212"/>
        <v>0</v>
      </c>
      <c r="G349" s="110">
        <f t="shared" si="212"/>
        <v>0</v>
      </c>
      <c r="H349" s="111">
        <f t="shared" si="212"/>
        <v>0</v>
      </c>
      <c r="I349" s="112">
        <f t="shared" si="200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213">SUM(C351)</f>
        <v>0</v>
      </c>
      <c r="D350" s="44">
        <f t="shared" si="213"/>
        <v>0</v>
      </c>
      <c r="E350" s="44">
        <f t="shared" si="213"/>
        <v>0</v>
      </c>
      <c r="F350" s="44">
        <f t="shared" si="213"/>
        <v>0</v>
      </c>
      <c r="G350" s="44">
        <f t="shared" si="213"/>
        <v>0</v>
      </c>
      <c r="H350" s="45">
        <f t="shared" si="213"/>
        <v>0</v>
      </c>
      <c r="I350" s="13">
        <f t="shared" si="200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200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200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" si="214">SUM(C354,C361,C368)</f>
        <v>0</v>
      </c>
      <c r="D353" s="44">
        <f t="shared" ref="D353:H353" si="215">SUM(D354,D361,D368)</f>
        <v>0</v>
      </c>
      <c r="E353" s="44">
        <f t="shared" si="215"/>
        <v>0</v>
      </c>
      <c r="F353" s="44">
        <f t="shared" si="215"/>
        <v>0</v>
      </c>
      <c r="G353" s="44">
        <f t="shared" si="215"/>
        <v>0</v>
      </c>
      <c r="H353" s="45">
        <f t="shared" si="215"/>
        <v>0</v>
      </c>
      <c r="I353" s="13">
        <f t="shared" si="200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" si="216">SUM(C358,C359,C360)</f>
        <v>0</v>
      </c>
      <c r="D354" s="44">
        <f t="shared" ref="D354:H354" si="217">SUM(D358,D359,D360)</f>
        <v>0</v>
      </c>
      <c r="E354" s="44">
        <f t="shared" si="217"/>
        <v>0</v>
      </c>
      <c r="F354" s="44">
        <f t="shared" si="217"/>
        <v>0</v>
      </c>
      <c r="G354" s="44">
        <f t="shared" si="217"/>
        <v>0</v>
      </c>
      <c r="H354" s="45">
        <f t="shared" si="217"/>
        <v>0</v>
      </c>
      <c r="I354" s="13">
        <f t="shared" si="200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200"/>
        <v>0</v>
      </c>
    </row>
    <row r="356" spans="1:11" hidden="1" x14ac:dyDescent="0.2">
      <c r="A356" s="64" t="s">
        <v>46</v>
      </c>
      <c r="B356" s="65"/>
      <c r="C356" s="44">
        <f t="shared" ref="C356" si="218">C358+C359+C360-C357</f>
        <v>0</v>
      </c>
      <c r="D356" s="44">
        <f t="shared" ref="D356:H356" si="219">D358+D359+D360-D357</f>
        <v>0</v>
      </c>
      <c r="E356" s="44">
        <f t="shared" si="219"/>
        <v>0</v>
      </c>
      <c r="F356" s="44">
        <f t="shared" si="219"/>
        <v>0</v>
      </c>
      <c r="G356" s="44">
        <f t="shared" si="219"/>
        <v>0</v>
      </c>
      <c r="H356" s="45">
        <f t="shared" si="219"/>
        <v>0</v>
      </c>
      <c r="I356" s="13">
        <f t="shared" si="200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200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200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200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200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220">SUM(C365,C366,C367)</f>
        <v>0</v>
      </c>
      <c r="D361" s="44">
        <f t="shared" si="220"/>
        <v>0</v>
      </c>
      <c r="E361" s="44">
        <f t="shared" si="220"/>
        <v>0</v>
      </c>
      <c r="F361" s="44">
        <f t="shared" si="220"/>
        <v>0</v>
      </c>
      <c r="G361" s="44">
        <f t="shared" si="220"/>
        <v>0</v>
      </c>
      <c r="H361" s="45">
        <f t="shared" si="220"/>
        <v>0</v>
      </c>
      <c r="I361" s="72">
        <f t="shared" si="200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200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221">C365+C366+C367-C364</f>
        <v>0</v>
      </c>
      <c r="D363" s="44">
        <f t="shared" si="221"/>
        <v>0</v>
      </c>
      <c r="E363" s="44">
        <f t="shared" si="221"/>
        <v>0</v>
      </c>
      <c r="F363" s="44">
        <f t="shared" si="221"/>
        <v>0</v>
      </c>
      <c r="G363" s="44">
        <f t="shared" si="221"/>
        <v>0</v>
      </c>
      <c r="H363" s="45">
        <f t="shared" si="221"/>
        <v>0</v>
      </c>
      <c r="I363" s="72">
        <f t="shared" si="200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200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200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200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200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222">SUM(C372,C373,C374)</f>
        <v>0</v>
      </c>
      <c r="D368" s="44">
        <f t="shared" si="222"/>
        <v>0</v>
      </c>
      <c r="E368" s="44">
        <f t="shared" si="222"/>
        <v>0</v>
      </c>
      <c r="F368" s="44">
        <f t="shared" si="222"/>
        <v>0</v>
      </c>
      <c r="G368" s="44">
        <f t="shared" si="222"/>
        <v>0</v>
      </c>
      <c r="H368" s="45">
        <f t="shared" si="222"/>
        <v>0</v>
      </c>
      <c r="I368" s="72">
        <f t="shared" si="200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200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223">C372+C373+C374-C371</f>
        <v>0</v>
      </c>
      <c r="D370" s="44">
        <f t="shared" si="223"/>
        <v>0</v>
      </c>
      <c r="E370" s="44">
        <f t="shared" si="223"/>
        <v>0</v>
      </c>
      <c r="F370" s="44">
        <f t="shared" si="223"/>
        <v>0</v>
      </c>
      <c r="G370" s="44">
        <f t="shared" si="223"/>
        <v>0</v>
      </c>
      <c r="H370" s="45">
        <f t="shared" si="223"/>
        <v>0</v>
      </c>
      <c r="I370" s="72">
        <f t="shared" si="200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200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200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200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200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200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200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200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224">C331-C349</f>
        <v>0</v>
      </c>
      <c r="D378" s="44">
        <f t="shared" si="224"/>
        <v>0</v>
      </c>
      <c r="E378" s="44">
        <f t="shared" si="224"/>
        <v>0</v>
      </c>
      <c r="F378" s="44">
        <f t="shared" si="224"/>
        <v>0</v>
      </c>
      <c r="G378" s="44">
        <f t="shared" si="224"/>
        <v>0</v>
      </c>
      <c r="H378" s="45">
        <f t="shared" si="224"/>
        <v>0</v>
      </c>
      <c r="I378" s="72">
        <f t="shared" si="200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200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200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225">SUM(C411)</f>
        <v>1383</v>
      </c>
      <c r="D381" s="58">
        <f t="shared" ref="D381:H381" si="226">SUM(D411)</f>
        <v>0</v>
      </c>
      <c r="E381" s="58">
        <f t="shared" si="226"/>
        <v>1383</v>
      </c>
      <c r="F381" s="58">
        <f t="shared" si="226"/>
        <v>5945</v>
      </c>
      <c r="G381" s="58">
        <f t="shared" si="226"/>
        <v>1617.4</v>
      </c>
      <c r="H381" s="59">
        <f t="shared" si="226"/>
        <v>0</v>
      </c>
      <c r="I381" s="71">
        <f t="shared" si="200"/>
        <v>8945.4</v>
      </c>
    </row>
    <row r="382" spans="1:9" x14ac:dyDescent="0.2">
      <c r="A382" s="100" t="s">
        <v>68</v>
      </c>
      <c r="B382" s="101"/>
      <c r="C382" s="102">
        <f t="shared" ref="C382" si="227">SUM(C383,C386,C409)</f>
        <v>1383</v>
      </c>
      <c r="D382" s="102">
        <f t="shared" ref="D382:H382" si="228">SUM(D383,D386,D409)</f>
        <v>0</v>
      </c>
      <c r="E382" s="102">
        <f t="shared" si="228"/>
        <v>1383</v>
      </c>
      <c r="F382" s="102">
        <f t="shared" si="228"/>
        <v>5945</v>
      </c>
      <c r="G382" s="102">
        <f t="shared" si="228"/>
        <v>1617.4</v>
      </c>
      <c r="H382" s="103">
        <f t="shared" si="228"/>
        <v>0</v>
      </c>
      <c r="I382" s="13">
        <f t="shared" si="200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229">SUM(C384)</f>
        <v>0</v>
      </c>
      <c r="D383" s="44">
        <f t="shared" si="229"/>
        <v>0</v>
      </c>
      <c r="E383" s="44">
        <f t="shared" si="229"/>
        <v>0</v>
      </c>
      <c r="F383" s="44">
        <f t="shared" si="229"/>
        <v>0</v>
      </c>
      <c r="G383" s="44">
        <f t="shared" si="229"/>
        <v>0</v>
      </c>
      <c r="H383" s="45">
        <f t="shared" si="229"/>
        <v>0</v>
      </c>
      <c r="I383" s="13">
        <f t="shared" ref="I383:I446" si="230">SUM(E383:H383)</f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230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230"/>
        <v>0</v>
      </c>
    </row>
    <row r="386" spans="1:9" ht="25.5" x14ac:dyDescent="0.2">
      <c r="A386" s="60" t="s">
        <v>114</v>
      </c>
      <c r="B386" s="62">
        <v>58</v>
      </c>
      <c r="C386" s="44">
        <f t="shared" ref="C386" si="231">SUM(C387,C394,C401)</f>
        <v>1383</v>
      </c>
      <c r="D386" s="44">
        <f t="shared" ref="D386:H386" si="232">SUM(D387,D394,D401)</f>
        <v>0</v>
      </c>
      <c r="E386" s="44">
        <f t="shared" si="232"/>
        <v>1383</v>
      </c>
      <c r="F386" s="44">
        <f t="shared" si="232"/>
        <v>5945</v>
      </c>
      <c r="G386" s="44">
        <f t="shared" si="232"/>
        <v>1617.4</v>
      </c>
      <c r="H386" s="45">
        <f t="shared" si="232"/>
        <v>0</v>
      </c>
      <c r="I386" s="13">
        <f t="shared" si="230"/>
        <v>8945.4</v>
      </c>
    </row>
    <row r="387" spans="1:9" x14ac:dyDescent="0.2">
      <c r="A387" s="60" t="s">
        <v>43</v>
      </c>
      <c r="B387" s="63" t="s">
        <v>78</v>
      </c>
      <c r="C387" s="44">
        <f t="shared" ref="C387" si="233">SUM(C391,C392,C393)</f>
        <v>1383</v>
      </c>
      <c r="D387" s="44">
        <f t="shared" ref="D387:H387" si="234">SUM(D391,D392,D393)</f>
        <v>0</v>
      </c>
      <c r="E387" s="44">
        <f t="shared" si="234"/>
        <v>1383</v>
      </c>
      <c r="F387" s="44">
        <f t="shared" si="234"/>
        <v>5945</v>
      </c>
      <c r="G387" s="44">
        <f t="shared" si="234"/>
        <v>1617.4</v>
      </c>
      <c r="H387" s="45">
        <f t="shared" si="234"/>
        <v>0</v>
      </c>
      <c r="I387" s="13">
        <f t="shared" si="230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si="230"/>
        <v>0</v>
      </c>
    </row>
    <row r="389" spans="1:9" s="3" customFormat="1" x14ac:dyDescent="0.2">
      <c r="A389" s="64" t="s">
        <v>46</v>
      </c>
      <c r="B389" s="65"/>
      <c r="C389" s="44">
        <f t="shared" ref="C389:H389" si="235">C391+C392+C393-C390</f>
        <v>176.1</v>
      </c>
      <c r="D389" s="44">
        <f t="shared" si="235"/>
        <v>0</v>
      </c>
      <c r="E389" s="44">
        <f t="shared" si="235"/>
        <v>176.1</v>
      </c>
      <c r="F389" s="44">
        <f t="shared" si="235"/>
        <v>3044.3</v>
      </c>
      <c r="G389" s="44">
        <f t="shared" si="235"/>
        <v>1617.4</v>
      </c>
      <c r="H389" s="45">
        <f t="shared" si="235"/>
        <v>0</v>
      </c>
      <c r="I389" s="72">
        <f t="shared" si="230"/>
        <v>4837.8</v>
      </c>
    </row>
    <row r="390" spans="1:9" x14ac:dyDescent="0.2">
      <c r="A390" s="64" t="s">
        <v>47</v>
      </c>
      <c r="B390" s="65"/>
      <c r="C390" s="44">
        <f t="shared" ref="C390" si="236">C437</f>
        <v>1206.9000000000001</v>
      </c>
      <c r="D390" s="44">
        <f t="shared" ref="D390:H393" si="237">D437</f>
        <v>0</v>
      </c>
      <c r="E390" s="44">
        <f t="shared" si="237"/>
        <v>1206.9000000000001</v>
      </c>
      <c r="F390" s="44">
        <f t="shared" si="237"/>
        <v>2900.7</v>
      </c>
      <c r="G390" s="44">
        <f t="shared" si="237"/>
        <v>0</v>
      </c>
      <c r="H390" s="45">
        <f t="shared" si="237"/>
        <v>0</v>
      </c>
      <c r="I390" s="13">
        <f t="shared" si="230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ref="C391" si="238">C438</f>
        <v>276.60000000000002</v>
      </c>
      <c r="D391" s="39">
        <f t="shared" si="237"/>
        <v>0</v>
      </c>
      <c r="E391" s="39">
        <f>C391+D391</f>
        <v>276.60000000000002</v>
      </c>
      <c r="F391" s="39">
        <f t="shared" si="237"/>
        <v>1189</v>
      </c>
      <c r="G391" s="39">
        <f t="shared" si="237"/>
        <v>323.5</v>
      </c>
      <c r="H391" s="40">
        <f t="shared" si="237"/>
        <v>0</v>
      </c>
      <c r="I391" s="13">
        <f t="shared" si="230"/>
        <v>1789.1</v>
      </c>
    </row>
    <row r="392" spans="1:9" x14ac:dyDescent="0.2">
      <c r="A392" s="37" t="s">
        <v>50</v>
      </c>
      <c r="B392" s="139" t="s">
        <v>51</v>
      </c>
      <c r="C392" s="39">
        <f t="shared" ref="C392" si="239">C439</f>
        <v>1106.4000000000001</v>
      </c>
      <c r="D392" s="39">
        <f t="shared" si="237"/>
        <v>0</v>
      </c>
      <c r="E392" s="39">
        <f>C392+D392</f>
        <v>1106.4000000000001</v>
      </c>
      <c r="F392" s="39">
        <f t="shared" si="237"/>
        <v>4756</v>
      </c>
      <c r="G392" s="39">
        <f t="shared" si="237"/>
        <v>1293.9000000000001</v>
      </c>
      <c r="H392" s="40">
        <f t="shared" si="237"/>
        <v>0</v>
      </c>
      <c r="I392" s="13">
        <f t="shared" si="230"/>
        <v>7156.3</v>
      </c>
    </row>
    <row r="393" spans="1:9" hidden="1" x14ac:dyDescent="0.2">
      <c r="A393" s="37" t="s">
        <v>52</v>
      </c>
      <c r="B393" s="140" t="s">
        <v>79</v>
      </c>
      <c r="C393" s="39">
        <f t="shared" ref="C393" si="240">C440</f>
        <v>0</v>
      </c>
      <c r="D393" s="39">
        <f t="shared" si="237"/>
        <v>0</v>
      </c>
      <c r="E393" s="39">
        <f>C393+D393</f>
        <v>0</v>
      </c>
      <c r="F393" s="39">
        <f t="shared" si="237"/>
        <v>0</v>
      </c>
      <c r="G393" s="39">
        <f t="shared" si="237"/>
        <v>0</v>
      </c>
      <c r="H393" s="40">
        <f t="shared" si="237"/>
        <v>0</v>
      </c>
      <c r="I393" s="13">
        <f t="shared" si="230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241">SUM(C398,C399,C400)</f>
        <v>0</v>
      </c>
      <c r="D394" s="44">
        <f t="shared" si="241"/>
        <v>0</v>
      </c>
      <c r="E394" s="44">
        <f t="shared" si="241"/>
        <v>0</v>
      </c>
      <c r="F394" s="44">
        <f t="shared" si="241"/>
        <v>0</v>
      </c>
      <c r="G394" s="44">
        <f t="shared" si="241"/>
        <v>0</v>
      </c>
      <c r="H394" s="45">
        <f t="shared" si="241"/>
        <v>0</v>
      </c>
      <c r="I394" s="72">
        <f t="shared" si="230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230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242">C398+C399+C400-C397</f>
        <v>0</v>
      </c>
      <c r="D396" s="44">
        <f t="shared" si="242"/>
        <v>0</v>
      </c>
      <c r="E396" s="44">
        <f t="shared" si="242"/>
        <v>0</v>
      </c>
      <c r="F396" s="44">
        <f t="shared" si="242"/>
        <v>0</v>
      </c>
      <c r="G396" s="44">
        <f t="shared" si="242"/>
        <v>0</v>
      </c>
      <c r="H396" s="45">
        <f t="shared" si="242"/>
        <v>0</v>
      </c>
      <c r="I396" s="72">
        <f t="shared" si="230"/>
        <v>0</v>
      </c>
    </row>
    <row r="397" spans="1:9" s="3" customFormat="1" hidden="1" x14ac:dyDescent="0.2">
      <c r="A397" s="64" t="s">
        <v>47</v>
      </c>
      <c r="B397" s="65"/>
      <c r="C397" s="44">
        <f t="shared" ref="C397:H397" si="243">C444</f>
        <v>0</v>
      </c>
      <c r="D397" s="44">
        <f t="shared" si="243"/>
        <v>0</v>
      </c>
      <c r="E397" s="44">
        <f t="shared" si="243"/>
        <v>0</v>
      </c>
      <c r="F397" s="44">
        <f t="shared" si="243"/>
        <v>0</v>
      </c>
      <c r="G397" s="44">
        <f t="shared" si="243"/>
        <v>0</v>
      </c>
      <c r="H397" s="45">
        <f t="shared" si="243"/>
        <v>0</v>
      </c>
      <c r="I397" s="72">
        <f t="shared" si="230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ref="C398:D400" si="244">C445</f>
        <v>0</v>
      </c>
      <c r="D398" s="54">
        <f t="shared" si="244"/>
        <v>0</v>
      </c>
      <c r="E398" s="54">
        <f>C398+D398</f>
        <v>0</v>
      </c>
      <c r="F398" s="54">
        <f t="shared" ref="F398:H400" si="245">F445</f>
        <v>0</v>
      </c>
      <c r="G398" s="54">
        <f t="shared" si="245"/>
        <v>0</v>
      </c>
      <c r="H398" s="55">
        <f t="shared" si="245"/>
        <v>0</v>
      </c>
      <c r="I398" s="72">
        <f t="shared" si="230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244"/>
        <v>0</v>
      </c>
      <c r="D399" s="54">
        <f t="shared" si="244"/>
        <v>0</v>
      </c>
      <c r="E399" s="54">
        <f>C399+D399</f>
        <v>0</v>
      </c>
      <c r="F399" s="54">
        <f t="shared" si="245"/>
        <v>0</v>
      </c>
      <c r="G399" s="54">
        <f t="shared" si="245"/>
        <v>0</v>
      </c>
      <c r="H399" s="55">
        <f t="shared" si="245"/>
        <v>0</v>
      </c>
      <c r="I399" s="72">
        <f t="shared" si="230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244"/>
        <v>0</v>
      </c>
      <c r="D400" s="54">
        <f t="shared" si="244"/>
        <v>0</v>
      </c>
      <c r="E400" s="54">
        <f>C400+D400</f>
        <v>0</v>
      </c>
      <c r="F400" s="54">
        <f t="shared" si="245"/>
        <v>0</v>
      </c>
      <c r="G400" s="54">
        <f t="shared" si="245"/>
        <v>0</v>
      </c>
      <c r="H400" s="55">
        <f t="shared" si="245"/>
        <v>0</v>
      </c>
      <c r="I400" s="72">
        <f t="shared" si="230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246">SUM(C405,C406,C407)</f>
        <v>0</v>
      </c>
      <c r="D401" s="44">
        <f t="shared" si="246"/>
        <v>0</v>
      </c>
      <c r="E401" s="44">
        <f t="shared" si="246"/>
        <v>0</v>
      </c>
      <c r="F401" s="44">
        <f t="shared" si="246"/>
        <v>0</v>
      </c>
      <c r="G401" s="44">
        <f t="shared" si="246"/>
        <v>0</v>
      </c>
      <c r="H401" s="45">
        <f t="shared" si="246"/>
        <v>0</v>
      </c>
      <c r="I401" s="72">
        <f t="shared" si="230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230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247">C405+C406+C407-C404</f>
        <v>0</v>
      </c>
      <c r="D403" s="44">
        <f t="shared" si="247"/>
        <v>0</v>
      </c>
      <c r="E403" s="44">
        <f t="shared" si="247"/>
        <v>0</v>
      </c>
      <c r="F403" s="44">
        <f t="shared" si="247"/>
        <v>0</v>
      </c>
      <c r="G403" s="44">
        <f t="shared" si="247"/>
        <v>0</v>
      </c>
      <c r="H403" s="45">
        <f t="shared" si="247"/>
        <v>0</v>
      </c>
      <c r="I403" s="72">
        <f t="shared" si="230"/>
        <v>0</v>
      </c>
    </row>
    <row r="404" spans="1:11" s="3" customFormat="1" hidden="1" x14ac:dyDescent="0.2">
      <c r="A404" s="64" t="s">
        <v>47</v>
      </c>
      <c r="B404" s="65"/>
      <c r="C404" s="44">
        <f t="shared" ref="C404:H404" si="248">C451</f>
        <v>0</v>
      </c>
      <c r="D404" s="44">
        <f t="shared" si="248"/>
        <v>0</v>
      </c>
      <c r="E404" s="44">
        <f t="shared" si="248"/>
        <v>0</v>
      </c>
      <c r="F404" s="44">
        <f t="shared" si="248"/>
        <v>0</v>
      </c>
      <c r="G404" s="44">
        <f t="shared" si="248"/>
        <v>0</v>
      </c>
      <c r="H404" s="45">
        <f t="shared" si="248"/>
        <v>0</v>
      </c>
      <c r="I404" s="72">
        <f t="shared" si="230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ref="C405:D407" si="249">C452</f>
        <v>0</v>
      </c>
      <c r="D405" s="54">
        <f t="shared" si="249"/>
        <v>0</v>
      </c>
      <c r="E405" s="54">
        <f>C405+D405</f>
        <v>0</v>
      </c>
      <c r="F405" s="54">
        <f t="shared" ref="F405:H407" si="250">F452</f>
        <v>0</v>
      </c>
      <c r="G405" s="54">
        <f t="shared" si="250"/>
        <v>0</v>
      </c>
      <c r="H405" s="55">
        <f t="shared" si="250"/>
        <v>0</v>
      </c>
      <c r="I405" s="72">
        <f t="shared" si="230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249"/>
        <v>0</v>
      </c>
      <c r="D406" s="54">
        <f t="shared" si="249"/>
        <v>0</v>
      </c>
      <c r="E406" s="54">
        <f>C406+D406</f>
        <v>0</v>
      </c>
      <c r="F406" s="54">
        <f t="shared" si="250"/>
        <v>0</v>
      </c>
      <c r="G406" s="54">
        <f t="shared" si="250"/>
        <v>0</v>
      </c>
      <c r="H406" s="55">
        <f t="shared" si="250"/>
        <v>0</v>
      </c>
      <c r="I406" s="72">
        <f t="shared" si="230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249"/>
        <v>0</v>
      </c>
      <c r="D407" s="54">
        <f t="shared" si="249"/>
        <v>0</v>
      </c>
      <c r="E407" s="54">
        <f>C407+D407</f>
        <v>0</v>
      </c>
      <c r="F407" s="54">
        <f t="shared" si="250"/>
        <v>0</v>
      </c>
      <c r="G407" s="54">
        <f t="shared" si="250"/>
        <v>0</v>
      </c>
      <c r="H407" s="55">
        <f t="shared" si="250"/>
        <v>0</v>
      </c>
      <c r="I407" s="72">
        <f t="shared" si="230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230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230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230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251">C412</f>
        <v>1383</v>
      </c>
      <c r="D411" s="106">
        <f t="shared" si="251"/>
        <v>0</v>
      </c>
      <c r="E411" s="106">
        <f t="shared" si="251"/>
        <v>1383</v>
      </c>
      <c r="F411" s="106">
        <f t="shared" si="251"/>
        <v>5945</v>
      </c>
      <c r="G411" s="106">
        <f t="shared" si="251"/>
        <v>1617.4</v>
      </c>
      <c r="H411" s="107">
        <f t="shared" si="251"/>
        <v>0</v>
      </c>
      <c r="I411" s="71">
        <f t="shared" si="230"/>
        <v>8945.4</v>
      </c>
    </row>
    <row r="412" spans="1:11" s="6" customFormat="1" x14ac:dyDescent="0.2">
      <c r="A412" s="108" t="s">
        <v>71</v>
      </c>
      <c r="B412" s="109"/>
      <c r="C412" s="110">
        <f t="shared" ref="C412" si="252">SUM(C413,C414,C415,C416)</f>
        <v>1383</v>
      </c>
      <c r="D412" s="110">
        <f t="shared" ref="D412:H412" si="253">SUM(D413,D414,D415,D416)</f>
        <v>0</v>
      </c>
      <c r="E412" s="110">
        <f t="shared" si="253"/>
        <v>1383</v>
      </c>
      <c r="F412" s="110">
        <f t="shared" si="253"/>
        <v>5945</v>
      </c>
      <c r="G412" s="110">
        <f t="shared" si="253"/>
        <v>1617.4</v>
      </c>
      <c r="H412" s="111">
        <f t="shared" si="253"/>
        <v>0</v>
      </c>
      <c r="I412" s="112">
        <f t="shared" si="230"/>
        <v>8945.4</v>
      </c>
    </row>
    <row r="413" spans="1:11" x14ac:dyDescent="0.2">
      <c r="A413" s="37" t="s">
        <v>12</v>
      </c>
      <c r="B413" s="38"/>
      <c r="C413" s="39">
        <v>252</v>
      </c>
      <c r="D413" s="39"/>
      <c r="E413" s="39">
        <f>SUM(C413,D413)</f>
        <v>252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230"/>
        <v>403.3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230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230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" si="254">SUM(C417,C421,C425)</f>
        <v>882.1</v>
      </c>
      <c r="D416" s="44">
        <f t="shared" ref="D416:H416" si="255">SUM(D417,D421,D425)</f>
        <v>0</v>
      </c>
      <c r="E416" s="44">
        <f t="shared" si="255"/>
        <v>882.1</v>
      </c>
      <c r="F416" s="44">
        <f t="shared" si="255"/>
        <v>4756</v>
      </c>
      <c r="G416" s="44">
        <f t="shared" si="255"/>
        <v>1293.9000000000001</v>
      </c>
      <c r="H416" s="45">
        <f t="shared" si="255"/>
        <v>0</v>
      </c>
      <c r="I416" s="13">
        <f t="shared" si="230"/>
        <v>6932</v>
      </c>
    </row>
    <row r="417" spans="1:11" x14ac:dyDescent="0.2">
      <c r="A417" s="46" t="s">
        <v>17</v>
      </c>
      <c r="B417" s="47" t="s">
        <v>16</v>
      </c>
      <c r="C417" s="44">
        <f t="shared" ref="C417" si="256">SUM(C418:C420)</f>
        <v>882.1</v>
      </c>
      <c r="D417" s="44">
        <f t="shared" ref="D417:H417" si="257">SUM(D418:D420)</f>
        <v>0</v>
      </c>
      <c r="E417" s="44">
        <f t="shared" si="257"/>
        <v>882.1</v>
      </c>
      <c r="F417" s="44">
        <f t="shared" si="257"/>
        <v>4756</v>
      </c>
      <c r="G417" s="44">
        <f t="shared" si="257"/>
        <v>1293.9000000000001</v>
      </c>
      <c r="H417" s="45">
        <f t="shared" si="257"/>
        <v>0</v>
      </c>
      <c r="I417" s="13">
        <f t="shared" si="230"/>
        <v>6932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230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230"/>
        <v>0</v>
      </c>
    </row>
    <row r="420" spans="1:11" s="3" customFormat="1" hidden="1" x14ac:dyDescent="0.2">
      <c r="A420" s="48" t="s">
        <v>22</v>
      </c>
      <c r="B420" s="50" t="s">
        <v>23</v>
      </c>
      <c r="C420" s="54"/>
      <c r="D420" s="54"/>
      <c r="E420" s="54">
        <f>SUM(C420,D420)</f>
        <v>0</v>
      </c>
      <c r="F420" s="39"/>
      <c r="G420" s="54"/>
      <c r="H420" s="55"/>
      <c r="I420" s="72">
        <f t="shared" si="230"/>
        <v>0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258">SUM(C422:C424)</f>
        <v>0</v>
      </c>
      <c r="D421" s="44">
        <f t="shared" si="258"/>
        <v>0</v>
      </c>
      <c r="E421" s="44">
        <f t="shared" si="258"/>
        <v>0</v>
      </c>
      <c r="F421" s="44">
        <f t="shared" si="258"/>
        <v>0</v>
      </c>
      <c r="G421" s="44">
        <f t="shared" si="258"/>
        <v>0</v>
      </c>
      <c r="H421" s="45">
        <f t="shared" si="258"/>
        <v>0</v>
      </c>
      <c r="I421" s="72">
        <f t="shared" si="230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230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230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230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259">SUM(C426:C428)</f>
        <v>0</v>
      </c>
      <c r="D425" s="44">
        <f t="shared" si="259"/>
        <v>0</v>
      </c>
      <c r="E425" s="44">
        <f t="shared" si="259"/>
        <v>0</v>
      </c>
      <c r="F425" s="44">
        <f t="shared" si="259"/>
        <v>0</v>
      </c>
      <c r="G425" s="44">
        <f t="shared" si="259"/>
        <v>0</v>
      </c>
      <c r="H425" s="45">
        <f t="shared" si="259"/>
        <v>0</v>
      </c>
      <c r="I425" s="72">
        <f t="shared" si="230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230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230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230"/>
        <v>0</v>
      </c>
    </row>
    <row r="429" spans="1:11" s="6" customFormat="1" x14ac:dyDescent="0.2">
      <c r="A429" s="108" t="s">
        <v>68</v>
      </c>
      <c r="B429" s="109"/>
      <c r="C429" s="110">
        <f t="shared" ref="C429" si="260">SUM(C430,C433,C456)</f>
        <v>1383</v>
      </c>
      <c r="D429" s="110">
        <f t="shared" ref="D429:H429" si="261">SUM(D430,D433,D456)</f>
        <v>0</v>
      </c>
      <c r="E429" s="110">
        <f t="shared" si="261"/>
        <v>1383</v>
      </c>
      <c r="F429" s="110">
        <f t="shared" si="261"/>
        <v>5945</v>
      </c>
      <c r="G429" s="110">
        <f t="shared" si="261"/>
        <v>1617.4</v>
      </c>
      <c r="H429" s="111">
        <f t="shared" si="261"/>
        <v>0</v>
      </c>
      <c r="I429" s="112">
        <f t="shared" si="230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262">SUM(C431)</f>
        <v>0</v>
      </c>
      <c r="D430" s="44">
        <f t="shared" si="262"/>
        <v>0</v>
      </c>
      <c r="E430" s="44">
        <f t="shared" si="262"/>
        <v>0</v>
      </c>
      <c r="F430" s="44">
        <f t="shared" si="262"/>
        <v>0</v>
      </c>
      <c r="G430" s="44">
        <f t="shared" si="262"/>
        <v>0</v>
      </c>
      <c r="H430" s="45">
        <f t="shared" si="262"/>
        <v>0</v>
      </c>
      <c r="I430" s="13">
        <f t="shared" si="230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230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230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" si="263">SUM(C434,C441,C448)</f>
        <v>1383</v>
      </c>
      <c r="D433" s="44">
        <f t="shared" ref="D433:H433" si="264">SUM(D434,D441,D448)</f>
        <v>0</v>
      </c>
      <c r="E433" s="44">
        <f t="shared" si="264"/>
        <v>1383</v>
      </c>
      <c r="F433" s="44">
        <f t="shared" si="264"/>
        <v>5945</v>
      </c>
      <c r="G433" s="44">
        <f t="shared" si="264"/>
        <v>1617.4</v>
      </c>
      <c r="H433" s="45">
        <f t="shared" si="264"/>
        <v>0</v>
      </c>
      <c r="I433" s="13">
        <f t="shared" si="230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" si="265">SUM(C438,C439,C440)</f>
        <v>1383</v>
      </c>
      <c r="D434" s="44">
        <f t="shared" ref="D434:H434" si="266">SUM(D438,D439,D440)</f>
        <v>0</v>
      </c>
      <c r="E434" s="44">
        <f t="shared" si="266"/>
        <v>1383</v>
      </c>
      <c r="F434" s="44">
        <f t="shared" si="266"/>
        <v>5945</v>
      </c>
      <c r="G434" s="44">
        <f t="shared" si="266"/>
        <v>1617.4</v>
      </c>
      <c r="H434" s="45">
        <f t="shared" si="266"/>
        <v>0</v>
      </c>
      <c r="I434" s="13">
        <f t="shared" si="230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230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267">C438+C439+C440-C437</f>
        <v>176.1</v>
      </c>
      <c r="D436" s="44">
        <f t="shared" si="267"/>
        <v>0</v>
      </c>
      <c r="E436" s="44">
        <f t="shared" si="267"/>
        <v>176.1</v>
      </c>
      <c r="F436" s="44">
        <f t="shared" si="267"/>
        <v>3044.3</v>
      </c>
      <c r="G436" s="44">
        <f t="shared" si="267"/>
        <v>1617.4</v>
      </c>
      <c r="H436" s="45">
        <f t="shared" si="267"/>
        <v>0</v>
      </c>
      <c r="I436" s="72">
        <f t="shared" si="230"/>
        <v>4837.8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</v>
      </c>
      <c r="G437" s="44">
        <v>0</v>
      </c>
      <c r="H437" s="45"/>
      <c r="I437" s="13">
        <f t="shared" si="230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230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230"/>
        <v>7156.3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230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268">SUM(C445,C446,C447)</f>
        <v>0</v>
      </c>
      <c r="D441" s="44">
        <f t="shared" si="268"/>
        <v>0</v>
      </c>
      <c r="E441" s="44">
        <f t="shared" si="268"/>
        <v>0</v>
      </c>
      <c r="F441" s="44">
        <f t="shared" si="268"/>
        <v>0</v>
      </c>
      <c r="G441" s="44">
        <f t="shared" si="268"/>
        <v>0</v>
      </c>
      <c r="H441" s="45">
        <f t="shared" si="268"/>
        <v>0</v>
      </c>
      <c r="I441" s="72">
        <f t="shared" si="230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230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269">C445+C446+C447-C444</f>
        <v>0</v>
      </c>
      <c r="D443" s="44">
        <f t="shared" si="269"/>
        <v>0</v>
      </c>
      <c r="E443" s="44">
        <f t="shared" si="269"/>
        <v>0</v>
      </c>
      <c r="F443" s="44">
        <f t="shared" si="269"/>
        <v>0</v>
      </c>
      <c r="G443" s="44">
        <f t="shared" si="269"/>
        <v>0</v>
      </c>
      <c r="H443" s="45">
        <f t="shared" si="269"/>
        <v>0</v>
      </c>
      <c r="I443" s="72">
        <f t="shared" si="230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230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230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230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270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271">SUM(C452,C453,C454)</f>
        <v>0</v>
      </c>
      <c r="D448" s="44">
        <f t="shared" si="271"/>
        <v>0</v>
      </c>
      <c r="E448" s="44">
        <f t="shared" si="271"/>
        <v>0</v>
      </c>
      <c r="F448" s="44">
        <f t="shared" si="271"/>
        <v>0</v>
      </c>
      <c r="G448" s="44">
        <f t="shared" si="271"/>
        <v>0</v>
      </c>
      <c r="H448" s="45">
        <f t="shared" si="271"/>
        <v>0</v>
      </c>
      <c r="I448" s="72">
        <f t="shared" si="270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270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272">C452+C453+C454-C451</f>
        <v>0</v>
      </c>
      <c r="D450" s="44">
        <f t="shared" si="272"/>
        <v>0</v>
      </c>
      <c r="E450" s="44">
        <f t="shared" si="272"/>
        <v>0</v>
      </c>
      <c r="F450" s="44">
        <f t="shared" si="272"/>
        <v>0</v>
      </c>
      <c r="G450" s="44">
        <f t="shared" si="272"/>
        <v>0</v>
      </c>
      <c r="H450" s="45">
        <f t="shared" si="272"/>
        <v>0</v>
      </c>
      <c r="I450" s="72">
        <f t="shared" si="270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270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270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270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270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270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270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270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273">C411-C429</f>
        <v>0</v>
      </c>
      <c r="D458" s="44">
        <f t="shared" si="273"/>
        <v>0</v>
      </c>
      <c r="E458" s="44">
        <f t="shared" si="273"/>
        <v>0</v>
      </c>
      <c r="F458" s="44">
        <f t="shared" si="273"/>
        <v>0</v>
      </c>
      <c r="G458" s="44">
        <f t="shared" si="273"/>
        <v>0</v>
      </c>
      <c r="H458" s="45">
        <f t="shared" si="273"/>
        <v>0</v>
      </c>
      <c r="I458" s="72">
        <f t="shared" si="270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270"/>
        <v>0</v>
      </c>
    </row>
    <row r="460" spans="1:9" x14ac:dyDescent="0.2">
      <c r="A460" s="119" t="s">
        <v>88</v>
      </c>
      <c r="B460" s="120" t="s">
        <v>89</v>
      </c>
      <c r="C460" s="121">
        <f t="shared" ref="C460" si="274">SUM(C490,C539,C587,C636)</f>
        <v>989</v>
      </c>
      <c r="D460" s="121">
        <f t="shared" ref="D460:H460" si="275">SUM(D490,D539,D587,D636)</f>
        <v>0</v>
      </c>
      <c r="E460" s="121">
        <f t="shared" si="275"/>
        <v>989</v>
      </c>
      <c r="F460" s="121">
        <f t="shared" si="275"/>
        <v>0</v>
      </c>
      <c r="G460" s="121">
        <f t="shared" si="275"/>
        <v>0</v>
      </c>
      <c r="H460" s="122">
        <f t="shared" si="275"/>
        <v>0</v>
      </c>
      <c r="I460" s="13">
        <f t="shared" si="270"/>
        <v>989</v>
      </c>
    </row>
    <row r="461" spans="1:9" x14ac:dyDescent="0.2">
      <c r="A461" s="100" t="s">
        <v>90</v>
      </c>
      <c r="B461" s="101"/>
      <c r="C461" s="102">
        <f t="shared" ref="C461" si="276">SUM(C462,C465,C488)</f>
        <v>989</v>
      </c>
      <c r="D461" s="102">
        <f t="shared" ref="D461:H461" si="277">SUM(D462,D465,D488)</f>
        <v>0</v>
      </c>
      <c r="E461" s="102">
        <f t="shared" si="277"/>
        <v>989</v>
      </c>
      <c r="F461" s="102">
        <f t="shared" si="277"/>
        <v>0</v>
      </c>
      <c r="G461" s="102">
        <f t="shared" si="277"/>
        <v>0</v>
      </c>
      <c r="H461" s="103">
        <f t="shared" si="277"/>
        <v>0</v>
      </c>
      <c r="I461" s="13">
        <f t="shared" si="270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278">SUM(C463)</f>
        <v>0</v>
      </c>
      <c r="D462" s="44">
        <f t="shared" si="278"/>
        <v>0</v>
      </c>
      <c r="E462" s="44">
        <f t="shared" si="278"/>
        <v>0</v>
      </c>
      <c r="F462" s="44">
        <f t="shared" si="278"/>
        <v>0</v>
      </c>
      <c r="G462" s="44">
        <f t="shared" si="278"/>
        <v>0</v>
      </c>
      <c r="H462" s="45">
        <f t="shared" si="278"/>
        <v>0</v>
      </c>
      <c r="I462" s="72">
        <f t="shared" si="270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270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270"/>
        <v>0</v>
      </c>
    </row>
    <row r="465" spans="1:9" ht="25.5" x14ac:dyDescent="0.2">
      <c r="A465" s="60" t="s">
        <v>114</v>
      </c>
      <c r="B465" s="62">
        <v>58</v>
      </c>
      <c r="C465" s="44">
        <f t="shared" ref="C465" si="279">SUM(C466,C473,C480)</f>
        <v>989</v>
      </c>
      <c r="D465" s="44">
        <f t="shared" ref="D465:H465" si="280">SUM(D466,D473,D480)</f>
        <v>0</v>
      </c>
      <c r="E465" s="44">
        <f t="shared" si="280"/>
        <v>989</v>
      </c>
      <c r="F465" s="44">
        <f t="shared" si="280"/>
        <v>0</v>
      </c>
      <c r="G465" s="44">
        <f t="shared" si="280"/>
        <v>0</v>
      </c>
      <c r="H465" s="45">
        <f t="shared" si="280"/>
        <v>0</v>
      </c>
      <c r="I465" s="13">
        <f t="shared" si="270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" si="281">SUM(C470,C471,C472)</f>
        <v>0</v>
      </c>
      <c r="D466" s="44">
        <f t="shared" ref="D466:H466" si="282">SUM(D470,D471,D472)</f>
        <v>0</v>
      </c>
      <c r="E466" s="44">
        <f t="shared" si="282"/>
        <v>0</v>
      </c>
      <c r="F466" s="44">
        <f t="shared" si="282"/>
        <v>0</v>
      </c>
      <c r="G466" s="44">
        <f t="shared" si="282"/>
        <v>0</v>
      </c>
      <c r="H466" s="45">
        <f t="shared" si="282"/>
        <v>0</v>
      </c>
      <c r="I466" s="13">
        <f t="shared" si="270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270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283">C470+C471+C472-C469</f>
        <v>0</v>
      </c>
      <c r="D468" s="44">
        <f t="shared" si="283"/>
        <v>0</v>
      </c>
      <c r="E468" s="44">
        <f t="shared" si="283"/>
        <v>0</v>
      </c>
      <c r="F468" s="44">
        <f t="shared" si="283"/>
        <v>0</v>
      </c>
      <c r="G468" s="44">
        <f t="shared" si="283"/>
        <v>0</v>
      </c>
      <c r="H468" s="45">
        <f t="shared" si="283"/>
        <v>0</v>
      </c>
      <c r="I468" s="72">
        <f t="shared" si="270"/>
        <v>0</v>
      </c>
    </row>
    <row r="469" spans="1:9" hidden="1" x14ac:dyDescent="0.2">
      <c r="A469" s="64" t="s">
        <v>47</v>
      </c>
      <c r="B469" s="65"/>
      <c r="C469" s="44">
        <f t="shared" ref="C469" si="284">SUM(C516,C565,C613,C662)</f>
        <v>0</v>
      </c>
      <c r="D469" s="44">
        <f t="shared" ref="D469:H472" si="285">SUM(D516,D565,D613,D662)</f>
        <v>0</v>
      </c>
      <c r="E469" s="44">
        <f t="shared" si="285"/>
        <v>0</v>
      </c>
      <c r="F469" s="44">
        <f t="shared" si="285"/>
        <v>0</v>
      </c>
      <c r="G469" s="44">
        <f t="shared" si="285"/>
        <v>0</v>
      </c>
      <c r="H469" s="45">
        <f t="shared" si="285"/>
        <v>0</v>
      </c>
      <c r="I469" s="13">
        <f t="shared" si="270"/>
        <v>0</v>
      </c>
    </row>
    <row r="470" spans="1:9" hidden="1" x14ac:dyDescent="0.2">
      <c r="A470" s="37" t="s">
        <v>48</v>
      </c>
      <c r="B470" s="139" t="s">
        <v>49</v>
      </c>
      <c r="C470" s="39">
        <f t="shared" ref="C470" si="286">SUM(C517,C566,C614,C663)</f>
        <v>0</v>
      </c>
      <c r="D470" s="39">
        <f t="shared" si="285"/>
        <v>0</v>
      </c>
      <c r="E470" s="39">
        <f>C470+D470</f>
        <v>0</v>
      </c>
      <c r="F470" s="39">
        <f t="shared" si="285"/>
        <v>0</v>
      </c>
      <c r="G470" s="39">
        <f t="shared" si="285"/>
        <v>0</v>
      </c>
      <c r="H470" s="40">
        <f t="shared" si="285"/>
        <v>0</v>
      </c>
      <c r="I470" s="13">
        <f t="shared" si="270"/>
        <v>0</v>
      </c>
    </row>
    <row r="471" spans="1:9" hidden="1" x14ac:dyDescent="0.2">
      <c r="A471" s="37" t="s">
        <v>50</v>
      </c>
      <c r="B471" s="139" t="s">
        <v>51</v>
      </c>
      <c r="C471" s="39">
        <f t="shared" ref="C471" si="287">SUM(C518,C567,C615,C664)</f>
        <v>0</v>
      </c>
      <c r="D471" s="39">
        <f t="shared" si="285"/>
        <v>0</v>
      </c>
      <c r="E471" s="39">
        <f>C471+D471</f>
        <v>0</v>
      </c>
      <c r="F471" s="39">
        <f t="shared" si="285"/>
        <v>0</v>
      </c>
      <c r="G471" s="39">
        <f t="shared" si="285"/>
        <v>0</v>
      </c>
      <c r="H471" s="40">
        <f t="shared" si="285"/>
        <v>0</v>
      </c>
      <c r="I471" s="13">
        <f t="shared" si="270"/>
        <v>0</v>
      </c>
    </row>
    <row r="472" spans="1:9" hidden="1" x14ac:dyDescent="0.2">
      <c r="A472" s="37" t="s">
        <v>52</v>
      </c>
      <c r="B472" s="140" t="s">
        <v>53</v>
      </c>
      <c r="C472" s="39">
        <f t="shared" ref="C472" si="288">SUM(C519,C568,C616,C665)</f>
        <v>0</v>
      </c>
      <c r="D472" s="39">
        <f t="shared" si="285"/>
        <v>0</v>
      </c>
      <c r="E472" s="39">
        <f>C472+D472</f>
        <v>0</v>
      </c>
      <c r="F472" s="39">
        <f t="shared" si="285"/>
        <v>0</v>
      </c>
      <c r="G472" s="39">
        <f t="shared" si="285"/>
        <v>0</v>
      </c>
      <c r="H472" s="40">
        <f t="shared" si="285"/>
        <v>0</v>
      </c>
      <c r="I472" s="13">
        <f t="shared" si="270"/>
        <v>0</v>
      </c>
    </row>
    <row r="473" spans="1:9" x14ac:dyDescent="0.2">
      <c r="A473" s="60" t="s">
        <v>54</v>
      </c>
      <c r="B473" s="61" t="s">
        <v>55</v>
      </c>
      <c r="C473" s="44">
        <f t="shared" ref="C473" si="289">SUM(C477,C478,C479)</f>
        <v>989</v>
      </c>
      <c r="D473" s="44">
        <f t="shared" ref="D473:H473" si="290">SUM(D477,D478,D479)</f>
        <v>0</v>
      </c>
      <c r="E473" s="44">
        <f t="shared" si="290"/>
        <v>989</v>
      </c>
      <c r="F473" s="44">
        <f t="shared" si="290"/>
        <v>0</v>
      </c>
      <c r="G473" s="44">
        <f t="shared" si="290"/>
        <v>0</v>
      </c>
      <c r="H473" s="45">
        <f t="shared" si="290"/>
        <v>0</v>
      </c>
      <c r="I473" s="13">
        <f t="shared" si="270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270"/>
        <v>0</v>
      </c>
    </row>
    <row r="475" spans="1:9" x14ac:dyDescent="0.2">
      <c r="A475" s="64" t="s">
        <v>46</v>
      </c>
      <c r="B475" s="65"/>
      <c r="C475" s="44">
        <f t="shared" ref="C475" si="291">C477+C478+C479-C476</f>
        <v>959.25</v>
      </c>
      <c r="D475" s="44">
        <f t="shared" ref="D475:H475" si="292">D477+D478+D479-D476</f>
        <v>0</v>
      </c>
      <c r="E475" s="44">
        <f t="shared" si="292"/>
        <v>959.25</v>
      </c>
      <c r="F475" s="44">
        <f t="shared" si="292"/>
        <v>0</v>
      </c>
      <c r="G475" s="44">
        <f t="shared" si="292"/>
        <v>0</v>
      </c>
      <c r="H475" s="45">
        <f t="shared" si="292"/>
        <v>0</v>
      </c>
      <c r="I475" s="13">
        <f t="shared" si="270"/>
        <v>959.25</v>
      </c>
    </row>
    <row r="476" spans="1:9" s="3" customFormat="1" x14ac:dyDescent="0.2">
      <c r="A476" s="64" t="s">
        <v>47</v>
      </c>
      <c r="B476" s="65"/>
      <c r="C476" s="44">
        <f t="shared" ref="C476:H476" si="293">SUM(C523,C572,C620,C669)</f>
        <v>29.75</v>
      </c>
      <c r="D476" s="44">
        <f t="shared" si="293"/>
        <v>0</v>
      </c>
      <c r="E476" s="44">
        <f t="shared" si="293"/>
        <v>29.75</v>
      </c>
      <c r="F476" s="44">
        <f t="shared" si="293"/>
        <v>0</v>
      </c>
      <c r="G476" s="44">
        <f t="shared" si="293"/>
        <v>0</v>
      </c>
      <c r="H476" s="45">
        <f t="shared" si="293"/>
        <v>0</v>
      </c>
      <c r="I476" s="72">
        <f t="shared" si="270"/>
        <v>29.75</v>
      </c>
    </row>
    <row r="477" spans="1:9" x14ac:dyDescent="0.2">
      <c r="A477" s="37" t="s">
        <v>48</v>
      </c>
      <c r="B477" s="140" t="s">
        <v>56</v>
      </c>
      <c r="C477" s="39">
        <f t="shared" ref="C477:D479" si="294">SUM(C524,C573,C621,C670)</f>
        <v>150</v>
      </c>
      <c r="D477" s="39">
        <f t="shared" si="294"/>
        <v>0</v>
      </c>
      <c r="E477" s="39">
        <f>C477+D477</f>
        <v>150</v>
      </c>
      <c r="F477" s="39">
        <f t="shared" ref="F477:H479" si="295">SUM(F524,F573,F621,F670)</f>
        <v>0</v>
      </c>
      <c r="G477" s="39">
        <f t="shared" si="295"/>
        <v>0</v>
      </c>
      <c r="H477" s="40">
        <f t="shared" si="295"/>
        <v>0</v>
      </c>
      <c r="I477" s="13">
        <f t="shared" si="270"/>
        <v>150</v>
      </c>
    </row>
    <row r="478" spans="1:9" x14ac:dyDescent="0.2">
      <c r="A478" s="37" t="s">
        <v>50</v>
      </c>
      <c r="B478" s="140" t="s">
        <v>57</v>
      </c>
      <c r="C478" s="39">
        <f t="shared" si="294"/>
        <v>839</v>
      </c>
      <c r="D478" s="39">
        <f t="shared" si="294"/>
        <v>0</v>
      </c>
      <c r="E478" s="39">
        <f>C478+D478</f>
        <v>839</v>
      </c>
      <c r="F478" s="39">
        <f t="shared" si="295"/>
        <v>0</v>
      </c>
      <c r="G478" s="39">
        <f t="shared" si="295"/>
        <v>0</v>
      </c>
      <c r="H478" s="40">
        <f t="shared" si="295"/>
        <v>0</v>
      </c>
      <c r="I478" s="13">
        <f t="shared" si="270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94"/>
        <v>0</v>
      </c>
      <c r="D479" s="54">
        <f t="shared" si="294"/>
        <v>0</v>
      </c>
      <c r="E479" s="54">
        <f>C479+D479</f>
        <v>0</v>
      </c>
      <c r="F479" s="54">
        <f t="shared" si="295"/>
        <v>0</v>
      </c>
      <c r="G479" s="54">
        <f t="shared" si="295"/>
        <v>0</v>
      </c>
      <c r="H479" s="55">
        <f t="shared" si="295"/>
        <v>0</v>
      </c>
      <c r="I479" s="72">
        <f t="shared" si="270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96">SUM(C484,C485,C486)</f>
        <v>0</v>
      </c>
      <c r="D480" s="44">
        <f t="shared" si="296"/>
        <v>0</v>
      </c>
      <c r="E480" s="44">
        <f t="shared" si="296"/>
        <v>0</v>
      </c>
      <c r="F480" s="44">
        <f t="shared" si="296"/>
        <v>0</v>
      </c>
      <c r="G480" s="44">
        <f t="shared" si="296"/>
        <v>0</v>
      </c>
      <c r="H480" s="45">
        <f t="shared" si="296"/>
        <v>0</v>
      </c>
      <c r="I480" s="72">
        <f t="shared" si="270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270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97">C484+C485+C486-C483</f>
        <v>0</v>
      </c>
      <c r="D482" s="44">
        <f t="shared" si="297"/>
        <v>0</v>
      </c>
      <c r="E482" s="44">
        <f t="shared" si="297"/>
        <v>0</v>
      </c>
      <c r="F482" s="44">
        <f t="shared" si="297"/>
        <v>0</v>
      </c>
      <c r="G482" s="44">
        <f t="shared" si="297"/>
        <v>0</v>
      </c>
      <c r="H482" s="45">
        <f t="shared" si="297"/>
        <v>0</v>
      </c>
      <c r="I482" s="72">
        <f t="shared" si="270"/>
        <v>0</v>
      </c>
    </row>
    <row r="483" spans="1:11" s="3" customFormat="1" hidden="1" x14ac:dyDescent="0.2">
      <c r="A483" s="64" t="s">
        <v>47</v>
      </c>
      <c r="B483" s="65"/>
      <c r="C483" s="44">
        <f t="shared" ref="C483:H483" si="298">SUM(C530,C579,C627,C676)</f>
        <v>0</v>
      </c>
      <c r="D483" s="44">
        <f t="shared" si="298"/>
        <v>0</v>
      </c>
      <c r="E483" s="44">
        <f t="shared" si="298"/>
        <v>0</v>
      </c>
      <c r="F483" s="44">
        <f t="shared" si="298"/>
        <v>0</v>
      </c>
      <c r="G483" s="44">
        <f t="shared" si="298"/>
        <v>0</v>
      </c>
      <c r="H483" s="45">
        <f t="shared" si="298"/>
        <v>0</v>
      </c>
      <c r="I483" s="72">
        <f t="shared" si="270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ref="C484:D486" si="299">SUM(C531,C580,C628,C677)</f>
        <v>0</v>
      </c>
      <c r="D484" s="54">
        <f t="shared" si="299"/>
        <v>0</v>
      </c>
      <c r="E484" s="54">
        <f>C484+D484</f>
        <v>0</v>
      </c>
      <c r="F484" s="54">
        <f t="shared" ref="F484:H486" si="300">SUM(F531,F580,F628,F677)</f>
        <v>0</v>
      </c>
      <c r="G484" s="54">
        <f t="shared" si="300"/>
        <v>0</v>
      </c>
      <c r="H484" s="55">
        <f t="shared" si="300"/>
        <v>0</v>
      </c>
      <c r="I484" s="72">
        <f t="shared" si="270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99"/>
        <v>0</v>
      </c>
      <c r="D485" s="54">
        <f t="shared" si="299"/>
        <v>0</v>
      </c>
      <c r="E485" s="54">
        <f>C485+D485</f>
        <v>0</v>
      </c>
      <c r="F485" s="54">
        <f t="shared" si="300"/>
        <v>0</v>
      </c>
      <c r="G485" s="54">
        <f t="shared" si="300"/>
        <v>0</v>
      </c>
      <c r="H485" s="55">
        <f t="shared" si="300"/>
        <v>0</v>
      </c>
      <c r="I485" s="72">
        <f t="shared" si="270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99"/>
        <v>0</v>
      </c>
      <c r="D486" s="54">
        <f t="shared" si="299"/>
        <v>0</v>
      </c>
      <c r="E486" s="54">
        <f>C486+D486</f>
        <v>0</v>
      </c>
      <c r="F486" s="54">
        <f t="shared" si="300"/>
        <v>0</v>
      </c>
      <c r="G486" s="54">
        <f t="shared" si="300"/>
        <v>0</v>
      </c>
      <c r="H486" s="55">
        <f t="shared" si="300"/>
        <v>0</v>
      </c>
      <c r="I486" s="72">
        <f t="shared" si="270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270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270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270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301">C491</f>
        <v>0</v>
      </c>
      <c r="D490" s="106">
        <f t="shared" si="301"/>
        <v>0</v>
      </c>
      <c r="E490" s="106">
        <f t="shared" si="301"/>
        <v>0</v>
      </c>
      <c r="F490" s="106">
        <f t="shared" si="301"/>
        <v>0</v>
      </c>
      <c r="G490" s="106">
        <f t="shared" si="301"/>
        <v>0</v>
      </c>
      <c r="H490" s="107">
        <f t="shared" si="301"/>
        <v>0</v>
      </c>
      <c r="I490" s="71">
        <f t="shared" si="270"/>
        <v>0</v>
      </c>
    </row>
    <row r="491" spans="1:11" hidden="1" x14ac:dyDescent="0.2">
      <c r="A491" s="100" t="s">
        <v>71</v>
      </c>
      <c r="B491" s="101"/>
      <c r="C491" s="102">
        <f t="shared" ref="C491" si="302">SUM(C492,C493,C494,C495)</f>
        <v>0</v>
      </c>
      <c r="D491" s="102">
        <f t="shared" ref="D491:H491" si="303">SUM(D492,D493,D494,D495)</f>
        <v>0</v>
      </c>
      <c r="E491" s="102">
        <f t="shared" si="303"/>
        <v>0</v>
      </c>
      <c r="F491" s="102">
        <f t="shared" si="303"/>
        <v>0</v>
      </c>
      <c r="G491" s="102">
        <f t="shared" si="303"/>
        <v>0</v>
      </c>
      <c r="H491" s="103">
        <f t="shared" si="303"/>
        <v>0</v>
      </c>
      <c r="I491" s="13">
        <f t="shared" si="270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0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270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0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" si="304">SUM(C496,C500,C504)</f>
        <v>0</v>
      </c>
      <c r="D495" s="44">
        <f t="shared" ref="D495:H495" si="305">SUM(D496,D500,D504)</f>
        <v>0</v>
      </c>
      <c r="E495" s="44">
        <f t="shared" si="305"/>
        <v>0</v>
      </c>
      <c r="F495" s="44">
        <f t="shared" si="305"/>
        <v>0</v>
      </c>
      <c r="G495" s="44">
        <f t="shared" si="305"/>
        <v>0</v>
      </c>
      <c r="H495" s="45">
        <f t="shared" si="305"/>
        <v>0</v>
      </c>
      <c r="I495" s="13">
        <f t="shared" si="270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" si="306">SUM(C497:C499)</f>
        <v>0</v>
      </c>
      <c r="D496" s="44">
        <f t="shared" ref="D496:H496" si="307">SUM(D497:D499)</f>
        <v>0</v>
      </c>
      <c r="E496" s="44">
        <f t="shared" si="307"/>
        <v>0</v>
      </c>
      <c r="F496" s="44">
        <f t="shared" si="307"/>
        <v>0</v>
      </c>
      <c r="G496" s="44">
        <f t="shared" si="307"/>
        <v>0</v>
      </c>
      <c r="H496" s="45">
        <f t="shared" si="307"/>
        <v>0</v>
      </c>
      <c r="I496" s="13">
        <f t="shared" si="270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270"/>
        <v>0</v>
      </c>
      <c r="J497" s="8">
        <v>0.85</v>
      </c>
      <c r="K497" s="8">
        <f>J497/J493</f>
        <v>0.86734693877550995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270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270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308">SUM(C501:C503)</f>
        <v>0</v>
      </c>
      <c r="D500" s="44">
        <f t="shared" si="308"/>
        <v>0</v>
      </c>
      <c r="E500" s="44">
        <f t="shared" si="308"/>
        <v>0</v>
      </c>
      <c r="F500" s="44">
        <f t="shared" si="308"/>
        <v>0</v>
      </c>
      <c r="G500" s="44">
        <f t="shared" si="308"/>
        <v>0</v>
      </c>
      <c r="H500" s="45">
        <f t="shared" si="308"/>
        <v>0</v>
      </c>
      <c r="I500" s="72">
        <f t="shared" si="270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270"/>
        <v>0</v>
      </c>
      <c r="J501" s="3">
        <v>0.85</v>
      </c>
      <c r="K501" s="3">
        <f>J501/J493</f>
        <v>0.86734693877550995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270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270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270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270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270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270"/>
        <v>0</v>
      </c>
    </row>
    <row r="508" spans="1:11" hidden="1" x14ac:dyDescent="0.2">
      <c r="A508" s="100" t="s">
        <v>68</v>
      </c>
      <c r="B508" s="101"/>
      <c r="C508" s="102">
        <f t="shared" ref="C508" si="309">SUM(C509,C512,C535)</f>
        <v>0</v>
      </c>
      <c r="D508" s="102">
        <f t="shared" ref="D508:H508" si="310">SUM(D509,D512,D535)</f>
        <v>0</v>
      </c>
      <c r="E508" s="102">
        <f t="shared" si="310"/>
        <v>0</v>
      </c>
      <c r="F508" s="102">
        <f t="shared" si="310"/>
        <v>0</v>
      </c>
      <c r="G508" s="102">
        <f t="shared" si="310"/>
        <v>0</v>
      </c>
      <c r="H508" s="103">
        <f t="shared" si="310"/>
        <v>0</v>
      </c>
      <c r="I508" s="13">
        <f t="shared" si="270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311">SUM(C510)</f>
        <v>0</v>
      </c>
      <c r="D509" s="44">
        <f t="shared" si="311"/>
        <v>0</v>
      </c>
      <c r="E509" s="44">
        <f t="shared" si="311"/>
        <v>0</v>
      </c>
      <c r="F509" s="44">
        <f t="shared" si="311"/>
        <v>0</v>
      </c>
      <c r="G509" s="44">
        <f t="shared" si="311"/>
        <v>0</v>
      </c>
      <c r="H509" s="45">
        <f t="shared" si="311"/>
        <v>0</v>
      </c>
      <c r="I509" s="72">
        <f t="shared" si="270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270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312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" si="313">SUM(C513,C520,C527)</f>
        <v>0</v>
      </c>
      <c r="D512" s="44">
        <f t="shared" ref="D512:H512" si="314">SUM(D513,D520,D527)</f>
        <v>0</v>
      </c>
      <c r="E512" s="44">
        <f t="shared" si="314"/>
        <v>0</v>
      </c>
      <c r="F512" s="44">
        <f t="shared" si="314"/>
        <v>0</v>
      </c>
      <c r="G512" s="44">
        <f t="shared" si="314"/>
        <v>0</v>
      </c>
      <c r="H512" s="45">
        <f t="shared" si="314"/>
        <v>0</v>
      </c>
      <c r="I512" s="13">
        <f t="shared" si="312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" si="315">SUM(C517,C518,C519)</f>
        <v>0</v>
      </c>
      <c r="D513" s="44">
        <f t="shared" ref="D513:H513" si="316">SUM(D517,D518,D519)</f>
        <v>0</v>
      </c>
      <c r="E513" s="44">
        <f t="shared" si="316"/>
        <v>0</v>
      </c>
      <c r="F513" s="44">
        <f t="shared" si="316"/>
        <v>0</v>
      </c>
      <c r="G513" s="44">
        <f t="shared" si="316"/>
        <v>0</v>
      </c>
      <c r="H513" s="45">
        <f t="shared" si="316"/>
        <v>0</v>
      </c>
      <c r="I513" s="13">
        <f t="shared" si="312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312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317">C517+C518+C519-C516</f>
        <v>0</v>
      </c>
      <c r="D515" s="44">
        <f t="shared" si="317"/>
        <v>0</v>
      </c>
      <c r="E515" s="44">
        <f t="shared" si="317"/>
        <v>0</v>
      </c>
      <c r="F515" s="44">
        <f t="shared" si="317"/>
        <v>0</v>
      </c>
      <c r="G515" s="44">
        <f t="shared" si="317"/>
        <v>0</v>
      </c>
      <c r="H515" s="45">
        <f t="shared" si="317"/>
        <v>0</v>
      </c>
      <c r="I515" s="72">
        <f t="shared" si="312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312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312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312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312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318">SUM(C524,C525,C526)</f>
        <v>0</v>
      </c>
      <c r="D520" s="44">
        <f t="shared" si="318"/>
        <v>0</v>
      </c>
      <c r="E520" s="44">
        <f t="shared" si="318"/>
        <v>0</v>
      </c>
      <c r="F520" s="44">
        <f t="shared" si="318"/>
        <v>0</v>
      </c>
      <c r="G520" s="44">
        <f t="shared" si="318"/>
        <v>0</v>
      </c>
      <c r="H520" s="45">
        <f t="shared" si="318"/>
        <v>0</v>
      </c>
      <c r="I520" s="72">
        <f t="shared" si="312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312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319">C524+C525+C526-C523</f>
        <v>0</v>
      </c>
      <c r="D522" s="44">
        <f t="shared" si="319"/>
        <v>0</v>
      </c>
      <c r="E522" s="44">
        <f t="shared" si="319"/>
        <v>0</v>
      </c>
      <c r="F522" s="44">
        <f t="shared" si="319"/>
        <v>0</v>
      </c>
      <c r="G522" s="44">
        <f t="shared" si="319"/>
        <v>0</v>
      </c>
      <c r="H522" s="45">
        <f t="shared" si="319"/>
        <v>0</v>
      </c>
      <c r="I522" s="72">
        <f t="shared" si="312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312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312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312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312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320">SUM(C531,C532,C533)</f>
        <v>0</v>
      </c>
      <c r="D527" s="44">
        <f t="shared" si="320"/>
        <v>0</v>
      </c>
      <c r="E527" s="44">
        <f t="shared" si="320"/>
        <v>0</v>
      </c>
      <c r="F527" s="44">
        <f t="shared" si="320"/>
        <v>0</v>
      </c>
      <c r="G527" s="44">
        <f t="shared" si="320"/>
        <v>0</v>
      </c>
      <c r="H527" s="45">
        <f t="shared" si="320"/>
        <v>0</v>
      </c>
      <c r="I527" s="72">
        <f t="shared" si="312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312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321">C531+C532+C533-C530</f>
        <v>0</v>
      </c>
      <c r="D529" s="44">
        <f t="shared" si="321"/>
        <v>0</v>
      </c>
      <c r="E529" s="44">
        <f t="shared" si="321"/>
        <v>0</v>
      </c>
      <c r="F529" s="44">
        <f t="shared" si="321"/>
        <v>0</v>
      </c>
      <c r="G529" s="44">
        <f t="shared" si="321"/>
        <v>0</v>
      </c>
      <c r="H529" s="45">
        <f t="shared" si="321"/>
        <v>0</v>
      </c>
      <c r="I529" s="72">
        <f t="shared" si="312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312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312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312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312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312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312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312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322">C490-C508</f>
        <v>0</v>
      </c>
      <c r="D537" s="44">
        <f t="shared" si="322"/>
        <v>0</v>
      </c>
      <c r="E537" s="44">
        <f t="shared" si="322"/>
        <v>0</v>
      </c>
      <c r="F537" s="44">
        <f t="shared" si="322"/>
        <v>0</v>
      </c>
      <c r="G537" s="44">
        <f t="shared" si="322"/>
        <v>0</v>
      </c>
      <c r="H537" s="45">
        <f t="shared" si="322"/>
        <v>0</v>
      </c>
      <c r="I537" s="72">
        <f t="shared" si="312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312"/>
        <v>0</v>
      </c>
    </row>
    <row r="539" spans="1:11" s="2" customFormat="1" x14ac:dyDescent="0.2">
      <c r="A539" s="116" t="s">
        <v>93</v>
      </c>
      <c r="B539" s="105"/>
      <c r="C539" s="106">
        <f t="shared" ref="C539:H539" si="323">C540</f>
        <v>989</v>
      </c>
      <c r="D539" s="106">
        <f t="shared" si="323"/>
        <v>0</v>
      </c>
      <c r="E539" s="106">
        <f t="shared" si="323"/>
        <v>989</v>
      </c>
      <c r="F539" s="106">
        <f t="shared" si="323"/>
        <v>0</v>
      </c>
      <c r="G539" s="106">
        <f t="shared" si="323"/>
        <v>0</v>
      </c>
      <c r="H539" s="107">
        <f t="shared" si="323"/>
        <v>0</v>
      </c>
      <c r="I539" s="71">
        <f t="shared" si="312"/>
        <v>989</v>
      </c>
    </row>
    <row r="540" spans="1:11" x14ac:dyDescent="0.2">
      <c r="A540" s="100" t="s">
        <v>71</v>
      </c>
      <c r="B540" s="101"/>
      <c r="C540" s="102">
        <f t="shared" ref="C540" si="324">SUM(C541,C542,C543,C544)</f>
        <v>989</v>
      </c>
      <c r="D540" s="102">
        <f t="shared" ref="D540:H540" si="325">SUM(D541,D542,D543,D544)</f>
        <v>0</v>
      </c>
      <c r="E540" s="102">
        <f t="shared" si="325"/>
        <v>989</v>
      </c>
      <c r="F540" s="102">
        <f t="shared" si="325"/>
        <v>0</v>
      </c>
      <c r="G540" s="102">
        <f t="shared" si="325"/>
        <v>0</v>
      </c>
      <c r="H540" s="103">
        <f t="shared" si="325"/>
        <v>0</v>
      </c>
      <c r="I540" s="13">
        <f t="shared" si="312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312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312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312"/>
        <v>130.22</v>
      </c>
      <c r="J543" s="8">
        <v>0.13</v>
      </c>
      <c r="K543" s="8">
        <f>J543/J542</f>
        <v>0.13265306122449</v>
      </c>
    </row>
    <row r="544" spans="1:11" ht="25.5" x14ac:dyDescent="0.2">
      <c r="A544" s="42" t="s">
        <v>15</v>
      </c>
      <c r="B544" s="43" t="s">
        <v>115</v>
      </c>
      <c r="C544" s="44">
        <f t="shared" ref="C544" si="326">SUM(C545,C549,C553)</f>
        <v>839</v>
      </c>
      <c r="D544" s="44">
        <f t="shared" ref="D544:H544" si="327">SUM(D545,D549,D553)</f>
        <v>0</v>
      </c>
      <c r="E544" s="44">
        <f t="shared" si="327"/>
        <v>839</v>
      </c>
      <c r="F544" s="44">
        <f t="shared" si="327"/>
        <v>0</v>
      </c>
      <c r="G544" s="44">
        <f t="shared" si="327"/>
        <v>0</v>
      </c>
      <c r="H544" s="45">
        <f t="shared" si="327"/>
        <v>0</v>
      </c>
      <c r="I544" s="13">
        <f t="shared" si="312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328">SUM(C546:C548)</f>
        <v>0</v>
      </c>
      <c r="D545" s="44">
        <f t="shared" si="328"/>
        <v>0</v>
      </c>
      <c r="E545" s="44">
        <f t="shared" si="328"/>
        <v>0</v>
      </c>
      <c r="F545" s="44">
        <f t="shared" si="328"/>
        <v>0</v>
      </c>
      <c r="G545" s="44">
        <f t="shared" si="328"/>
        <v>0</v>
      </c>
      <c r="H545" s="45">
        <f t="shared" si="328"/>
        <v>0</v>
      </c>
      <c r="I545" s="72">
        <f t="shared" si="312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312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312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312"/>
        <v>0</v>
      </c>
    </row>
    <row r="549" spans="1:11" x14ac:dyDescent="0.2">
      <c r="A549" s="46" t="s">
        <v>24</v>
      </c>
      <c r="B549" s="51" t="s">
        <v>25</v>
      </c>
      <c r="C549" s="44">
        <f t="shared" ref="C549" si="329">SUM(C550:C552)</f>
        <v>839</v>
      </c>
      <c r="D549" s="44">
        <f t="shared" ref="D549:H549" si="330">SUM(D550:D552)</f>
        <v>0</v>
      </c>
      <c r="E549" s="44">
        <f t="shared" si="330"/>
        <v>839</v>
      </c>
      <c r="F549" s="44">
        <f t="shared" si="330"/>
        <v>0</v>
      </c>
      <c r="G549" s="44">
        <f t="shared" si="330"/>
        <v>0</v>
      </c>
      <c r="H549" s="45">
        <f t="shared" si="330"/>
        <v>0</v>
      </c>
      <c r="I549" s="13">
        <f t="shared" si="312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12"/>
        <v>0</v>
      </c>
      <c r="J550" s="8">
        <v>0.85</v>
      </c>
      <c r="K550" s="8">
        <f>J550/J542</f>
        <v>0.86734693877550995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312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312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312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312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312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312"/>
        <v>0</v>
      </c>
    </row>
    <row r="557" spans="1:11" x14ac:dyDescent="0.2">
      <c r="A557" s="100" t="s">
        <v>68</v>
      </c>
      <c r="B557" s="101"/>
      <c r="C557" s="102">
        <f t="shared" ref="C557" si="331">SUM(C558,C561,C584)</f>
        <v>989</v>
      </c>
      <c r="D557" s="102">
        <f t="shared" ref="D557:H557" si="332">SUM(D558,D561,D584)</f>
        <v>0</v>
      </c>
      <c r="E557" s="102">
        <f t="shared" si="332"/>
        <v>989</v>
      </c>
      <c r="F557" s="102">
        <f t="shared" si="332"/>
        <v>0</v>
      </c>
      <c r="G557" s="102">
        <f t="shared" si="332"/>
        <v>0</v>
      </c>
      <c r="H557" s="103">
        <f t="shared" si="332"/>
        <v>0</v>
      </c>
      <c r="I557" s="13">
        <f t="shared" si="312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333">SUM(C559)</f>
        <v>0</v>
      </c>
      <c r="D558" s="44">
        <f t="shared" si="333"/>
        <v>0</v>
      </c>
      <c r="E558" s="44">
        <f t="shared" si="333"/>
        <v>0</v>
      </c>
      <c r="F558" s="44">
        <f t="shared" si="333"/>
        <v>0</v>
      </c>
      <c r="G558" s="44">
        <f t="shared" si="333"/>
        <v>0</v>
      </c>
      <c r="H558" s="45">
        <f t="shared" si="333"/>
        <v>0</v>
      </c>
      <c r="I558" s="72">
        <f t="shared" si="312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312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312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" si="334">SUM(C562,C569,C576)</f>
        <v>989</v>
      </c>
      <c r="D561" s="44">
        <f t="shared" ref="D561:H561" si="335">SUM(D562,D569,D576)</f>
        <v>0</v>
      </c>
      <c r="E561" s="44">
        <f t="shared" si="335"/>
        <v>989</v>
      </c>
      <c r="F561" s="44">
        <f t="shared" si="335"/>
        <v>0</v>
      </c>
      <c r="G561" s="44">
        <f t="shared" si="335"/>
        <v>0</v>
      </c>
      <c r="H561" s="45">
        <f t="shared" si="335"/>
        <v>0</v>
      </c>
      <c r="I561" s="13">
        <f t="shared" si="312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336">SUM(C566,C567,C568)</f>
        <v>0</v>
      </c>
      <c r="D562" s="44">
        <f t="shared" si="336"/>
        <v>0</v>
      </c>
      <c r="E562" s="44">
        <f t="shared" si="336"/>
        <v>0</v>
      </c>
      <c r="F562" s="44">
        <f t="shared" si="336"/>
        <v>0</v>
      </c>
      <c r="G562" s="44">
        <f t="shared" si="336"/>
        <v>0</v>
      </c>
      <c r="H562" s="45">
        <f t="shared" si="336"/>
        <v>0</v>
      </c>
      <c r="I562" s="72">
        <f t="shared" si="312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312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337">C566+C567+C568-C565</f>
        <v>0</v>
      </c>
      <c r="D564" s="44">
        <f t="shared" si="337"/>
        <v>0</v>
      </c>
      <c r="E564" s="44">
        <f t="shared" si="337"/>
        <v>0</v>
      </c>
      <c r="F564" s="44">
        <f t="shared" si="337"/>
        <v>0</v>
      </c>
      <c r="G564" s="44">
        <f t="shared" si="337"/>
        <v>0</v>
      </c>
      <c r="H564" s="45">
        <f t="shared" si="337"/>
        <v>0</v>
      </c>
      <c r="I564" s="72">
        <f t="shared" si="312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312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312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312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312"/>
        <v>0</v>
      </c>
    </row>
    <row r="569" spans="1:11" x14ac:dyDescent="0.2">
      <c r="A569" s="60" t="s">
        <v>54</v>
      </c>
      <c r="B569" s="61" t="s">
        <v>55</v>
      </c>
      <c r="C569" s="44">
        <f t="shared" ref="C569" si="338">SUM(C573,C574,C575)</f>
        <v>989</v>
      </c>
      <c r="D569" s="44">
        <f t="shared" ref="D569:H569" si="339">SUM(D573,D574,D575)</f>
        <v>0</v>
      </c>
      <c r="E569" s="44">
        <f t="shared" si="339"/>
        <v>989</v>
      </c>
      <c r="F569" s="44">
        <f t="shared" si="339"/>
        <v>0</v>
      </c>
      <c r="G569" s="44">
        <f t="shared" si="339"/>
        <v>0</v>
      </c>
      <c r="H569" s="45">
        <f t="shared" si="339"/>
        <v>0</v>
      </c>
      <c r="I569" s="13">
        <f t="shared" si="312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312"/>
        <v>0</v>
      </c>
    </row>
    <row r="571" spans="1:11" x14ac:dyDescent="0.2">
      <c r="A571" s="64" t="s">
        <v>46</v>
      </c>
      <c r="B571" s="65"/>
      <c r="C571" s="44">
        <f t="shared" ref="C571" si="340">C573+C574+C575-C572</f>
        <v>959.25</v>
      </c>
      <c r="D571" s="44">
        <f t="shared" ref="D571:H571" si="341">D573+D574+D575-D572</f>
        <v>0</v>
      </c>
      <c r="E571" s="44">
        <f t="shared" si="341"/>
        <v>959.25</v>
      </c>
      <c r="F571" s="44">
        <f t="shared" si="341"/>
        <v>0</v>
      </c>
      <c r="G571" s="44">
        <f t="shared" si="341"/>
        <v>0</v>
      </c>
      <c r="H571" s="45">
        <f t="shared" si="341"/>
        <v>0</v>
      </c>
      <c r="I571" s="13">
        <f t="shared" si="312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312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312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312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342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343">SUM(C580,C581,C582)</f>
        <v>0</v>
      </c>
      <c r="D576" s="44">
        <f t="shared" si="343"/>
        <v>0</v>
      </c>
      <c r="E576" s="44">
        <f t="shared" si="343"/>
        <v>0</v>
      </c>
      <c r="F576" s="44">
        <f t="shared" si="343"/>
        <v>0</v>
      </c>
      <c r="G576" s="44">
        <f t="shared" si="343"/>
        <v>0</v>
      </c>
      <c r="H576" s="45">
        <f t="shared" si="343"/>
        <v>0</v>
      </c>
      <c r="I576" s="72">
        <f t="shared" si="342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342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344">C580+C581+C582-C579</f>
        <v>0</v>
      </c>
      <c r="D578" s="44">
        <f t="shared" si="344"/>
        <v>0</v>
      </c>
      <c r="E578" s="44">
        <f t="shared" si="344"/>
        <v>0</v>
      </c>
      <c r="F578" s="44">
        <f t="shared" si="344"/>
        <v>0</v>
      </c>
      <c r="G578" s="44">
        <f t="shared" si="344"/>
        <v>0</v>
      </c>
      <c r="H578" s="45">
        <f t="shared" si="344"/>
        <v>0</v>
      </c>
      <c r="I578" s="72">
        <f t="shared" si="342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342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342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342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342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342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342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342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345">C539-C557</f>
        <v>0</v>
      </c>
      <c r="D586" s="44">
        <f t="shared" si="345"/>
        <v>0</v>
      </c>
      <c r="E586" s="44">
        <f t="shared" si="345"/>
        <v>0</v>
      </c>
      <c r="F586" s="44">
        <f t="shared" si="345"/>
        <v>0</v>
      </c>
      <c r="G586" s="44">
        <f t="shared" si="345"/>
        <v>0</v>
      </c>
      <c r="H586" s="45">
        <f t="shared" si="345"/>
        <v>0</v>
      </c>
      <c r="I586" s="72">
        <f t="shared" si="342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346">C588</f>
        <v>0</v>
      </c>
      <c r="D587" s="106">
        <f t="shared" si="346"/>
        <v>0</v>
      </c>
      <c r="E587" s="106">
        <f t="shared" si="346"/>
        <v>0</v>
      </c>
      <c r="F587" s="106">
        <f t="shared" si="346"/>
        <v>0</v>
      </c>
      <c r="G587" s="106">
        <f t="shared" si="346"/>
        <v>0</v>
      </c>
      <c r="H587" s="107">
        <f t="shared" si="346"/>
        <v>0</v>
      </c>
      <c r="I587" s="71">
        <f t="shared" si="342"/>
        <v>0</v>
      </c>
    </row>
    <row r="588" spans="1:11" hidden="1" x14ac:dyDescent="0.2">
      <c r="A588" s="100" t="s">
        <v>71</v>
      </c>
      <c r="B588" s="101"/>
      <c r="C588" s="102">
        <f t="shared" ref="C588" si="347">SUM(C589,C590,C591,C592)</f>
        <v>0</v>
      </c>
      <c r="D588" s="102">
        <f t="shared" ref="D588:H588" si="348">SUM(D589,D590,D591,D592)</f>
        <v>0</v>
      </c>
      <c r="E588" s="102">
        <f t="shared" si="348"/>
        <v>0</v>
      </c>
      <c r="F588" s="102">
        <f t="shared" si="348"/>
        <v>0</v>
      </c>
      <c r="G588" s="102">
        <f t="shared" si="348"/>
        <v>0</v>
      </c>
      <c r="H588" s="103">
        <f t="shared" si="348"/>
        <v>0</v>
      </c>
      <c r="I588" s="13">
        <f t="shared" si="342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42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342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4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" si="349">SUM(C593,C597,C601)</f>
        <v>0</v>
      </c>
      <c r="D592" s="44">
        <f t="shared" ref="D592:H592" si="350">SUM(D593,D597,D601)</f>
        <v>0</v>
      </c>
      <c r="E592" s="44">
        <f t="shared" si="350"/>
        <v>0</v>
      </c>
      <c r="F592" s="44">
        <f t="shared" si="350"/>
        <v>0</v>
      </c>
      <c r="G592" s="44">
        <f t="shared" si="350"/>
        <v>0</v>
      </c>
      <c r="H592" s="45">
        <f t="shared" si="350"/>
        <v>0</v>
      </c>
      <c r="I592" s="13">
        <f t="shared" si="342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351">SUM(C594:C596)</f>
        <v>0</v>
      </c>
      <c r="D593" s="44">
        <f t="shared" si="351"/>
        <v>0</v>
      </c>
      <c r="E593" s="44">
        <f t="shared" si="351"/>
        <v>0</v>
      </c>
      <c r="F593" s="44">
        <f t="shared" si="351"/>
        <v>0</v>
      </c>
      <c r="G593" s="44">
        <f t="shared" si="351"/>
        <v>0</v>
      </c>
      <c r="H593" s="45">
        <f t="shared" si="351"/>
        <v>0</v>
      </c>
      <c r="I593" s="72">
        <f t="shared" si="342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342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342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342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" si="352">SUM(C598:C600)</f>
        <v>0</v>
      </c>
      <c r="D597" s="44">
        <f t="shared" ref="D597:H597" si="353">SUM(D598:D600)</f>
        <v>0</v>
      </c>
      <c r="E597" s="44">
        <f t="shared" si="353"/>
        <v>0</v>
      </c>
      <c r="F597" s="44">
        <f t="shared" si="353"/>
        <v>0</v>
      </c>
      <c r="G597" s="44">
        <f t="shared" si="353"/>
        <v>0</v>
      </c>
      <c r="H597" s="45">
        <f t="shared" si="353"/>
        <v>0</v>
      </c>
      <c r="I597" s="13">
        <f t="shared" si="342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4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42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342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342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342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342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342"/>
        <v>0</v>
      </c>
    </row>
    <row r="605" spans="1:11" hidden="1" x14ac:dyDescent="0.2">
      <c r="A605" s="100" t="s">
        <v>68</v>
      </c>
      <c r="B605" s="101"/>
      <c r="C605" s="102">
        <f t="shared" ref="C605" si="354">SUM(C606,C609,C632)</f>
        <v>0</v>
      </c>
      <c r="D605" s="102">
        <f t="shared" ref="D605:H605" si="355">SUM(D606,D609,D632)</f>
        <v>0</v>
      </c>
      <c r="E605" s="102">
        <f t="shared" si="355"/>
        <v>0</v>
      </c>
      <c r="F605" s="102">
        <f t="shared" si="355"/>
        <v>0</v>
      </c>
      <c r="G605" s="102">
        <f t="shared" si="355"/>
        <v>0</v>
      </c>
      <c r="H605" s="103">
        <f t="shared" si="355"/>
        <v>0</v>
      </c>
      <c r="I605" s="13">
        <f t="shared" si="342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356">SUM(C607)</f>
        <v>0</v>
      </c>
      <c r="D606" s="44">
        <f t="shared" si="356"/>
        <v>0</v>
      </c>
      <c r="E606" s="44">
        <f t="shared" si="356"/>
        <v>0</v>
      </c>
      <c r="F606" s="44">
        <f t="shared" si="356"/>
        <v>0</v>
      </c>
      <c r="G606" s="44">
        <f t="shared" si="356"/>
        <v>0</v>
      </c>
      <c r="H606" s="45">
        <f t="shared" si="356"/>
        <v>0</v>
      </c>
      <c r="I606" s="72">
        <f t="shared" si="342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342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342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" si="357">SUM(C610,C617,C624)</f>
        <v>0</v>
      </c>
      <c r="D609" s="44">
        <f t="shared" ref="D609:H609" si="358">SUM(D610,D617,D624)</f>
        <v>0</v>
      </c>
      <c r="E609" s="44">
        <f t="shared" si="358"/>
        <v>0</v>
      </c>
      <c r="F609" s="44">
        <f t="shared" si="358"/>
        <v>0</v>
      </c>
      <c r="G609" s="44">
        <f t="shared" si="358"/>
        <v>0</v>
      </c>
      <c r="H609" s="45">
        <f t="shared" si="358"/>
        <v>0</v>
      </c>
      <c r="I609" s="13">
        <f t="shared" si="342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359">SUM(C614,C615,C616)</f>
        <v>0</v>
      </c>
      <c r="D610" s="44">
        <f t="shared" si="359"/>
        <v>0</v>
      </c>
      <c r="E610" s="44">
        <f t="shared" si="359"/>
        <v>0</v>
      </c>
      <c r="F610" s="44">
        <f t="shared" si="359"/>
        <v>0</v>
      </c>
      <c r="G610" s="44">
        <f t="shared" si="359"/>
        <v>0</v>
      </c>
      <c r="H610" s="45">
        <f t="shared" si="359"/>
        <v>0</v>
      </c>
      <c r="I610" s="72">
        <f t="shared" si="342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342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360">C614+C615+C616-C613</f>
        <v>0</v>
      </c>
      <c r="D612" s="44">
        <f t="shared" si="360"/>
        <v>0</v>
      </c>
      <c r="E612" s="44">
        <f t="shared" si="360"/>
        <v>0</v>
      </c>
      <c r="F612" s="44">
        <f t="shared" si="360"/>
        <v>0</v>
      </c>
      <c r="G612" s="44">
        <f t="shared" si="360"/>
        <v>0</v>
      </c>
      <c r="H612" s="45">
        <f t="shared" si="360"/>
        <v>0</v>
      </c>
      <c r="I612" s="72">
        <f t="shared" si="342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342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342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342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342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" si="361">SUM(C621,C622,C623)</f>
        <v>0</v>
      </c>
      <c r="D617" s="44">
        <f t="shared" ref="D617:H617" si="362">SUM(D621,D622,D623)</f>
        <v>0</v>
      </c>
      <c r="E617" s="44">
        <f t="shared" si="362"/>
        <v>0</v>
      </c>
      <c r="F617" s="44">
        <f t="shared" si="362"/>
        <v>0</v>
      </c>
      <c r="G617" s="44">
        <f t="shared" si="362"/>
        <v>0</v>
      </c>
      <c r="H617" s="45">
        <f t="shared" si="362"/>
        <v>0</v>
      </c>
      <c r="I617" s="13">
        <f t="shared" si="342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342"/>
        <v>0</v>
      </c>
    </row>
    <row r="619" spans="1:11" hidden="1" x14ac:dyDescent="0.2">
      <c r="A619" s="64" t="s">
        <v>46</v>
      </c>
      <c r="B619" s="65"/>
      <c r="C619" s="44">
        <f t="shared" ref="C619" si="363">C621+C622+C623-C620</f>
        <v>0</v>
      </c>
      <c r="D619" s="44">
        <f t="shared" ref="D619:H619" si="364">D621+D622+D623-D620</f>
        <v>0</v>
      </c>
      <c r="E619" s="44">
        <f t="shared" si="364"/>
        <v>0</v>
      </c>
      <c r="F619" s="44">
        <f t="shared" si="364"/>
        <v>0</v>
      </c>
      <c r="G619" s="44">
        <f t="shared" si="364"/>
        <v>0</v>
      </c>
      <c r="H619" s="45">
        <f t="shared" si="364"/>
        <v>0</v>
      </c>
      <c r="I619" s="13">
        <f t="shared" si="342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342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42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42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342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365">SUM(C628,C629,C630)</f>
        <v>0</v>
      </c>
      <c r="D624" s="44">
        <f t="shared" si="365"/>
        <v>0</v>
      </c>
      <c r="E624" s="44">
        <f t="shared" si="365"/>
        <v>0</v>
      </c>
      <c r="F624" s="44">
        <f t="shared" si="365"/>
        <v>0</v>
      </c>
      <c r="G624" s="44">
        <f t="shared" si="365"/>
        <v>0</v>
      </c>
      <c r="H624" s="45">
        <f t="shared" si="365"/>
        <v>0</v>
      </c>
      <c r="I624" s="72">
        <f t="shared" si="342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342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366">C628+C629+C630-C627</f>
        <v>0</v>
      </c>
      <c r="D626" s="44">
        <f t="shared" si="366"/>
        <v>0</v>
      </c>
      <c r="E626" s="44">
        <f t="shared" si="366"/>
        <v>0</v>
      </c>
      <c r="F626" s="44">
        <f t="shared" si="366"/>
        <v>0</v>
      </c>
      <c r="G626" s="44">
        <f t="shared" si="366"/>
        <v>0</v>
      </c>
      <c r="H626" s="45">
        <f t="shared" si="366"/>
        <v>0</v>
      </c>
      <c r="I626" s="72">
        <f t="shared" si="342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342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342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342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342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342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342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342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367">C587-C605</f>
        <v>0</v>
      </c>
      <c r="D634" s="44">
        <f t="shared" si="367"/>
        <v>0</v>
      </c>
      <c r="E634" s="44">
        <f t="shared" si="367"/>
        <v>0</v>
      </c>
      <c r="F634" s="44">
        <f t="shared" si="367"/>
        <v>0</v>
      </c>
      <c r="G634" s="44">
        <f t="shared" si="367"/>
        <v>0</v>
      </c>
      <c r="H634" s="45">
        <f t="shared" si="367"/>
        <v>0</v>
      </c>
      <c r="I634" s="72">
        <f t="shared" si="342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342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368">C637</f>
        <v>0</v>
      </c>
      <c r="D636" s="106">
        <f t="shared" si="368"/>
        <v>0</v>
      </c>
      <c r="E636" s="106">
        <f t="shared" si="368"/>
        <v>0</v>
      </c>
      <c r="F636" s="106">
        <f t="shared" si="368"/>
        <v>0</v>
      </c>
      <c r="G636" s="106">
        <f t="shared" si="368"/>
        <v>0</v>
      </c>
      <c r="H636" s="107">
        <f t="shared" si="368"/>
        <v>0</v>
      </c>
      <c r="I636" s="71">
        <f t="shared" si="342"/>
        <v>0</v>
      </c>
    </row>
    <row r="637" spans="1:11" hidden="1" x14ac:dyDescent="0.2">
      <c r="A637" s="100" t="s">
        <v>71</v>
      </c>
      <c r="B637" s="101"/>
      <c r="C637" s="102">
        <f t="shared" ref="C637" si="369">SUM(C638,C639,C640,C641)</f>
        <v>0</v>
      </c>
      <c r="D637" s="102">
        <f t="shared" ref="D637:H637" si="370">SUM(D638,D639,D640,D641)</f>
        <v>0</v>
      </c>
      <c r="E637" s="102">
        <f t="shared" si="370"/>
        <v>0</v>
      </c>
      <c r="F637" s="102">
        <f t="shared" si="370"/>
        <v>0</v>
      </c>
      <c r="G637" s="102">
        <f t="shared" si="370"/>
        <v>0</v>
      </c>
      <c r="H637" s="103">
        <f t="shared" si="370"/>
        <v>0</v>
      </c>
      <c r="I637" s="13">
        <f t="shared" si="342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342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371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371"/>
        <v>0</v>
      </c>
      <c r="J640" s="8">
        <v>0.13</v>
      </c>
      <c r="K640" s="8">
        <f>J640/J639</f>
        <v>0.13265306122449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" si="372">SUM(C642,C646,C650)</f>
        <v>0</v>
      </c>
      <c r="D641" s="44">
        <f t="shared" ref="D641:H641" si="373">SUM(D642,D646,D650)</f>
        <v>0</v>
      </c>
      <c r="E641" s="44">
        <f t="shared" si="373"/>
        <v>0</v>
      </c>
      <c r="F641" s="44">
        <f t="shared" si="373"/>
        <v>0</v>
      </c>
      <c r="G641" s="44">
        <f t="shared" si="373"/>
        <v>0</v>
      </c>
      <c r="H641" s="45">
        <f t="shared" si="373"/>
        <v>0</v>
      </c>
      <c r="I641" s="13">
        <f t="shared" si="371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374">SUM(C643:C645)</f>
        <v>0</v>
      </c>
      <c r="D642" s="44">
        <f t="shared" si="374"/>
        <v>0</v>
      </c>
      <c r="E642" s="44">
        <f t="shared" si="374"/>
        <v>0</v>
      </c>
      <c r="F642" s="44">
        <f t="shared" si="374"/>
        <v>0</v>
      </c>
      <c r="G642" s="44">
        <f t="shared" si="374"/>
        <v>0</v>
      </c>
      <c r="H642" s="45">
        <f t="shared" si="374"/>
        <v>0</v>
      </c>
      <c r="I642" s="72">
        <f t="shared" si="371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371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371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371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" si="375">SUM(C647:C649)</f>
        <v>0</v>
      </c>
      <c r="D646" s="44">
        <f t="shared" ref="D646:H646" si="376">SUM(D647:D649)</f>
        <v>0</v>
      </c>
      <c r="E646" s="44">
        <f t="shared" si="376"/>
        <v>0</v>
      </c>
      <c r="F646" s="44">
        <f t="shared" si="376"/>
        <v>0</v>
      </c>
      <c r="G646" s="44">
        <f t="shared" si="376"/>
        <v>0</v>
      </c>
      <c r="H646" s="45">
        <f t="shared" si="376"/>
        <v>0</v>
      </c>
      <c r="I646" s="13">
        <f t="shared" si="371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371"/>
        <v>0</v>
      </c>
      <c r="J647" s="8">
        <v>0.85</v>
      </c>
      <c r="K647" s="8">
        <f>J647/J639</f>
        <v>0.86734693877550995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371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371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371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371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371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371"/>
        <v>0</v>
      </c>
    </row>
    <row r="654" spans="1:11" hidden="1" x14ac:dyDescent="0.2">
      <c r="A654" s="100" t="s">
        <v>68</v>
      </c>
      <c r="B654" s="101"/>
      <c r="C654" s="102">
        <f t="shared" ref="C654" si="377">SUM(C655,C658,C681)</f>
        <v>0</v>
      </c>
      <c r="D654" s="102">
        <f t="shared" ref="D654:H654" si="378">SUM(D655,D658,D681)</f>
        <v>0</v>
      </c>
      <c r="E654" s="102">
        <f t="shared" si="378"/>
        <v>0</v>
      </c>
      <c r="F654" s="102">
        <f t="shared" si="378"/>
        <v>0</v>
      </c>
      <c r="G654" s="102">
        <f t="shared" si="378"/>
        <v>0</v>
      </c>
      <c r="H654" s="103">
        <f t="shared" si="378"/>
        <v>0</v>
      </c>
      <c r="I654" s="13">
        <f t="shared" si="371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379">SUM(C656)</f>
        <v>0</v>
      </c>
      <c r="D655" s="44">
        <f t="shared" si="379"/>
        <v>0</v>
      </c>
      <c r="E655" s="44">
        <f t="shared" si="379"/>
        <v>0</v>
      </c>
      <c r="F655" s="44">
        <f t="shared" si="379"/>
        <v>0</v>
      </c>
      <c r="G655" s="44">
        <f t="shared" si="379"/>
        <v>0</v>
      </c>
      <c r="H655" s="45">
        <f t="shared" si="379"/>
        <v>0</v>
      </c>
      <c r="I655" s="72">
        <f t="shared" si="371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371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371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" si="380">SUM(C659,C666,C673)</f>
        <v>0</v>
      </c>
      <c r="D658" s="44">
        <f t="shared" ref="D658:H658" si="381">SUM(D659,D666,D673)</f>
        <v>0</v>
      </c>
      <c r="E658" s="44">
        <f t="shared" si="381"/>
        <v>0</v>
      </c>
      <c r="F658" s="44">
        <f t="shared" si="381"/>
        <v>0</v>
      </c>
      <c r="G658" s="44">
        <f t="shared" si="381"/>
        <v>0</v>
      </c>
      <c r="H658" s="45">
        <f t="shared" si="381"/>
        <v>0</v>
      </c>
      <c r="I658" s="13">
        <f t="shared" si="371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382">SUM(C663,C664,C665)</f>
        <v>0</v>
      </c>
      <c r="D659" s="44">
        <f t="shared" si="382"/>
        <v>0</v>
      </c>
      <c r="E659" s="44">
        <f t="shared" si="382"/>
        <v>0</v>
      </c>
      <c r="F659" s="44">
        <f t="shared" si="382"/>
        <v>0</v>
      </c>
      <c r="G659" s="44">
        <f t="shared" si="382"/>
        <v>0</v>
      </c>
      <c r="H659" s="45">
        <f t="shared" si="382"/>
        <v>0</v>
      </c>
      <c r="I659" s="72">
        <f t="shared" si="371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371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383">C663+C664+C665-C662</f>
        <v>0</v>
      </c>
      <c r="D661" s="44">
        <f t="shared" si="383"/>
        <v>0</v>
      </c>
      <c r="E661" s="44">
        <f t="shared" si="383"/>
        <v>0</v>
      </c>
      <c r="F661" s="44">
        <f t="shared" si="383"/>
        <v>0</v>
      </c>
      <c r="G661" s="44">
        <f t="shared" si="383"/>
        <v>0</v>
      </c>
      <c r="H661" s="45">
        <f t="shared" si="383"/>
        <v>0</v>
      </c>
      <c r="I661" s="72">
        <f t="shared" si="371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371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371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371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371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" si="384">SUM(C670,C671,C672)</f>
        <v>0</v>
      </c>
      <c r="D666" s="44">
        <f t="shared" ref="D666:H666" si="385">SUM(D670,D671,D672)</f>
        <v>0</v>
      </c>
      <c r="E666" s="44">
        <f t="shared" si="385"/>
        <v>0</v>
      </c>
      <c r="F666" s="44">
        <f t="shared" si="385"/>
        <v>0</v>
      </c>
      <c r="G666" s="44">
        <f t="shared" si="385"/>
        <v>0</v>
      </c>
      <c r="H666" s="45">
        <f t="shared" si="385"/>
        <v>0</v>
      </c>
      <c r="I666" s="13">
        <f t="shared" si="371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371"/>
        <v>0</v>
      </c>
    </row>
    <row r="668" spans="1:11" hidden="1" x14ac:dyDescent="0.2">
      <c r="A668" s="64" t="s">
        <v>46</v>
      </c>
      <c r="B668" s="65"/>
      <c r="C668" s="44">
        <f t="shared" ref="C668" si="386">C670+C671+C672-C669</f>
        <v>0</v>
      </c>
      <c r="D668" s="44">
        <f t="shared" ref="D668:H668" si="387">D670+D671+D672-D669</f>
        <v>0</v>
      </c>
      <c r="E668" s="44">
        <f t="shared" si="387"/>
        <v>0</v>
      </c>
      <c r="F668" s="44">
        <f t="shared" si="387"/>
        <v>0</v>
      </c>
      <c r="G668" s="44">
        <f t="shared" si="387"/>
        <v>0</v>
      </c>
      <c r="H668" s="45">
        <f t="shared" si="387"/>
        <v>0</v>
      </c>
      <c r="I668" s="13">
        <f t="shared" si="371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371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371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371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371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388">SUM(C677,C678,C679)</f>
        <v>0</v>
      </c>
      <c r="D673" s="44">
        <f t="shared" si="388"/>
        <v>0</v>
      </c>
      <c r="E673" s="44">
        <f t="shared" si="388"/>
        <v>0</v>
      </c>
      <c r="F673" s="44">
        <f t="shared" si="388"/>
        <v>0</v>
      </c>
      <c r="G673" s="44">
        <f t="shared" si="388"/>
        <v>0</v>
      </c>
      <c r="H673" s="45">
        <f t="shared" si="388"/>
        <v>0</v>
      </c>
      <c r="I673" s="72">
        <f t="shared" si="371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371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389">C677+C678+C679-C676</f>
        <v>0</v>
      </c>
      <c r="D675" s="44">
        <f t="shared" si="389"/>
        <v>0</v>
      </c>
      <c r="E675" s="44">
        <f t="shared" si="389"/>
        <v>0</v>
      </c>
      <c r="F675" s="44">
        <f t="shared" si="389"/>
        <v>0</v>
      </c>
      <c r="G675" s="44">
        <f t="shared" si="389"/>
        <v>0</v>
      </c>
      <c r="H675" s="45">
        <f t="shared" si="389"/>
        <v>0</v>
      </c>
      <c r="I675" s="72">
        <f t="shared" si="371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371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371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371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371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371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371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371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390">C636-C654</f>
        <v>0</v>
      </c>
      <c r="D683" s="44">
        <f t="shared" si="390"/>
        <v>0</v>
      </c>
      <c r="E683" s="44">
        <f t="shared" si="390"/>
        <v>0</v>
      </c>
      <c r="F683" s="44">
        <f t="shared" si="390"/>
        <v>0</v>
      </c>
      <c r="G683" s="44">
        <f t="shared" si="390"/>
        <v>0</v>
      </c>
      <c r="H683" s="45">
        <f t="shared" si="390"/>
        <v>0</v>
      </c>
      <c r="I683" s="72">
        <f t="shared" si="371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371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" si="391">C715</f>
        <v>1759</v>
      </c>
      <c r="D685" s="58">
        <f t="shared" ref="D685:H685" si="392">D715</f>
        <v>0</v>
      </c>
      <c r="E685" s="58">
        <f t="shared" si="392"/>
        <v>1759</v>
      </c>
      <c r="F685" s="58">
        <f t="shared" si="392"/>
        <v>1412.5</v>
      </c>
      <c r="G685" s="58">
        <f t="shared" si="392"/>
        <v>8714.4</v>
      </c>
      <c r="H685" s="59">
        <f t="shared" si="392"/>
        <v>0</v>
      </c>
      <c r="I685" s="71">
        <f t="shared" si="371"/>
        <v>11885.9</v>
      </c>
    </row>
    <row r="686" spans="1:11" x14ac:dyDescent="0.2">
      <c r="A686" s="100" t="s">
        <v>68</v>
      </c>
      <c r="B686" s="101"/>
      <c r="C686" s="102">
        <f t="shared" ref="C686" si="393">SUM(C687,C690,C713)</f>
        <v>2059</v>
      </c>
      <c r="D686" s="102">
        <f t="shared" ref="D686:H686" si="394">SUM(D687,D690,D713)</f>
        <v>0</v>
      </c>
      <c r="E686" s="102">
        <f t="shared" si="394"/>
        <v>2059</v>
      </c>
      <c r="F686" s="102">
        <f t="shared" si="394"/>
        <v>2112.5</v>
      </c>
      <c r="G686" s="102">
        <f t="shared" si="394"/>
        <v>8714.4</v>
      </c>
      <c r="H686" s="103">
        <f t="shared" si="394"/>
        <v>0</v>
      </c>
      <c r="I686" s="13">
        <f t="shared" si="371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395">SUM(C688)</f>
        <v>0</v>
      </c>
      <c r="D687" s="44">
        <f t="shared" si="395"/>
        <v>0</v>
      </c>
      <c r="E687" s="44">
        <f t="shared" si="395"/>
        <v>0</v>
      </c>
      <c r="F687" s="44">
        <f t="shared" si="395"/>
        <v>0</v>
      </c>
      <c r="G687" s="44">
        <f t="shared" si="395"/>
        <v>0</v>
      </c>
      <c r="H687" s="45">
        <f t="shared" si="395"/>
        <v>0</v>
      </c>
      <c r="I687" s="13">
        <f t="shared" si="371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396">C735+C784</f>
        <v>0</v>
      </c>
      <c r="D688" s="39">
        <f t="shared" si="396"/>
        <v>0</v>
      </c>
      <c r="E688" s="39">
        <f>C688+D688</f>
        <v>0</v>
      </c>
      <c r="F688" s="54">
        <f t="shared" si="396"/>
        <v>0</v>
      </c>
      <c r="G688" s="54">
        <f t="shared" si="396"/>
        <v>0</v>
      </c>
      <c r="H688" s="55">
        <f t="shared" si="396"/>
        <v>0</v>
      </c>
      <c r="I688" s="13">
        <f t="shared" si="371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371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" si="397">SUM(C691,C698,C705)</f>
        <v>2059</v>
      </c>
      <c r="D690" s="44">
        <f t="shared" ref="D690:H690" si="398">SUM(D691,D698,D705)</f>
        <v>0</v>
      </c>
      <c r="E690" s="44">
        <f t="shared" si="398"/>
        <v>2059</v>
      </c>
      <c r="F690" s="44">
        <f t="shared" si="398"/>
        <v>2112.5</v>
      </c>
      <c r="G690" s="44">
        <f t="shared" si="398"/>
        <v>8714.4</v>
      </c>
      <c r="H690" s="45">
        <f t="shared" si="398"/>
        <v>0</v>
      </c>
      <c r="I690" s="13">
        <f t="shared" si="371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" si="399">SUM(C695,C696,C697)</f>
        <v>1759</v>
      </c>
      <c r="D691" s="44">
        <f t="shared" ref="D691:H691" si="400">SUM(D695,D696,D697)</f>
        <v>0</v>
      </c>
      <c r="E691" s="44">
        <f t="shared" si="400"/>
        <v>1759</v>
      </c>
      <c r="F691" s="44">
        <f t="shared" si="400"/>
        <v>1412.5</v>
      </c>
      <c r="G691" s="44">
        <f t="shared" si="400"/>
        <v>8714.4</v>
      </c>
      <c r="H691" s="45">
        <f t="shared" si="400"/>
        <v>0</v>
      </c>
      <c r="I691" s="13">
        <f t="shared" si="371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371"/>
        <v>0</v>
      </c>
    </row>
    <row r="693" spans="1:13" x14ac:dyDescent="0.2">
      <c r="A693" s="64" t="s">
        <v>46</v>
      </c>
      <c r="B693" s="65"/>
      <c r="C693" s="44">
        <f t="shared" ref="C693" si="401">C695+C696+C697-C694</f>
        <v>150</v>
      </c>
      <c r="D693" s="44">
        <f t="shared" ref="D693:H693" si="402">D695+D696+D697-D694</f>
        <v>0</v>
      </c>
      <c r="E693" s="44">
        <f t="shared" si="402"/>
        <v>150</v>
      </c>
      <c r="F693" s="44">
        <f t="shared" si="402"/>
        <v>0</v>
      </c>
      <c r="G693" s="44">
        <f t="shared" si="402"/>
        <v>1417.5</v>
      </c>
      <c r="H693" s="45">
        <f t="shared" si="402"/>
        <v>0</v>
      </c>
      <c r="I693" s="13">
        <f t="shared" si="371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4" si="403">D741+D790</f>
        <v>0</v>
      </c>
      <c r="E694" s="44">
        <f t="shared" si="403"/>
        <v>1609</v>
      </c>
      <c r="F694" s="44">
        <f t="shared" si="403"/>
        <v>1412.5</v>
      </c>
      <c r="G694" s="44">
        <f t="shared" si="403"/>
        <v>7296.9</v>
      </c>
      <c r="H694" s="45">
        <f t="shared" si="403"/>
        <v>0</v>
      </c>
      <c r="I694" s="13">
        <f t="shared" si="371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404">C742+C791</f>
        <v>351.8</v>
      </c>
      <c r="D695" s="39">
        <f t="shared" ref="D695:D697" si="405">D742+D791</f>
        <v>0</v>
      </c>
      <c r="E695" s="39">
        <f>C695+D695</f>
        <v>351.8</v>
      </c>
      <c r="F695" s="54">
        <f t="shared" ref="F695:H695" si="406">F742+F791</f>
        <v>282.5</v>
      </c>
      <c r="G695" s="54">
        <f t="shared" si="406"/>
        <v>1742.9</v>
      </c>
      <c r="H695" s="55">
        <f t="shared" si="406"/>
        <v>0</v>
      </c>
      <c r="I695" s="13">
        <f t="shared" si="371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404"/>
        <v>1407.2</v>
      </c>
      <c r="D696" s="39">
        <f t="shared" si="405"/>
        <v>0</v>
      </c>
      <c r="E696" s="39">
        <f>C696+D696</f>
        <v>1407.2</v>
      </c>
      <c r="F696" s="54">
        <f t="shared" ref="F696:H696" si="407">F743+F792</f>
        <v>1130</v>
      </c>
      <c r="G696" s="54">
        <f t="shared" si="407"/>
        <v>6971.5</v>
      </c>
      <c r="H696" s="55">
        <f t="shared" si="407"/>
        <v>0</v>
      </c>
      <c r="I696" s="13">
        <f t="shared" si="371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404"/>
        <v>0</v>
      </c>
      <c r="D697" s="39">
        <f t="shared" si="405"/>
        <v>0</v>
      </c>
      <c r="E697" s="39">
        <f>C697+D697</f>
        <v>0</v>
      </c>
      <c r="F697" s="54">
        <f t="shared" ref="F697:H697" si="408">F744+F793</f>
        <v>0</v>
      </c>
      <c r="G697" s="54">
        <f t="shared" si="408"/>
        <v>0</v>
      </c>
      <c r="H697" s="55">
        <f t="shared" si="408"/>
        <v>0</v>
      </c>
      <c r="I697" s="13">
        <f t="shared" si="371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409">SUM(C702,C703,C704)</f>
        <v>0</v>
      </c>
      <c r="D698" s="44">
        <f t="shared" si="409"/>
        <v>0</v>
      </c>
      <c r="E698" s="44">
        <f t="shared" si="409"/>
        <v>0</v>
      </c>
      <c r="F698" s="44">
        <f t="shared" si="409"/>
        <v>0</v>
      </c>
      <c r="G698" s="44">
        <f t="shared" si="409"/>
        <v>0</v>
      </c>
      <c r="H698" s="45">
        <f t="shared" si="409"/>
        <v>0</v>
      </c>
      <c r="I698" s="72">
        <f t="shared" si="371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371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410">C702+C703+C704-C701</f>
        <v>0</v>
      </c>
      <c r="D700" s="44">
        <f t="shared" si="410"/>
        <v>0</v>
      </c>
      <c r="E700" s="44">
        <f t="shared" si="410"/>
        <v>0</v>
      </c>
      <c r="F700" s="44">
        <f t="shared" si="410"/>
        <v>0</v>
      </c>
      <c r="G700" s="44">
        <f t="shared" si="410"/>
        <v>0</v>
      </c>
      <c r="H700" s="45">
        <f t="shared" si="410"/>
        <v>0</v>
      </c>
      <c r="I700" s="72">
        <f t="shared" si="371"/>
        <v>0</v>
      </c>
    </row>
    <row r="701" spans="1:13" s="3" customFormat="1" hidden="1" x14ac:dyDescent="0.2">
      <c r="A701" s="64" t="s">
        <v>47</v>
      </c>
      <c r="B701" s="65"/>
      <c r="C701" s="44">
        <f t="shared" ref="C701:H701" si="411">C748+C797</f>
        <v>0</v>
      </c>
      <c r="D701" s="44">
        <f t="shared" si="411"/>
        <v>0</v>
      </c>
      <c r="E701" s="44">
        <f t="shared" si="411"/>
        <v>0</v>
      </c>
      <c r="F701" s="44">
        <f t="shared" si="411"/>
        <v>0</v>
      </c>
      <c r="G701" s="44">
        <f t="shared" si="411"/>
        <v>0</v>
      </c>
      <c r="H701" s="45">
        <f t="shared" si="411"/>
        <v>0</v>
      </c>
      <c r="I701" s="72">
        <f t="shared" si="371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ref="C702:C704" si="412">C749+C798</f>
        <v>0</v>
      </c>
      <c r="D702" s="54">
        <f>D749</f>
        <v>0</v>
      </c>
      <c r="E702" s="54">
        <f>C702+D702</f>
        <v>0</v>
      </c>
      <c r="F702" s="54">
        <f t="shared" ref="F702:H702" si="413">F749+F798</f>
        <v>0</v>
      </c>
      <c r="G702" s="54">
        <f t="shared" si="413"/>
        <v>0</v>
      </c>
      <c r="H702" s="55">
        <f t="shared" si="413"/>
        <v>0</v>
      </c>
      <c r="I702" s="72">
        <f t="shared" si="371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412"/>
        <v>0</v>
      </c>
      <c r="D703" s="54">
        <f>D750</f>
        <v>0</v>
      </c>
      <c r="E703" s="54">
        <f>C703+D703</f>
        <v>0</v>
      </c>
      <c r="F703" s="54">
        <f t="shared" ref="F703:H703" si="414">F750+F799</f>
        <v>0</v>
      </c>
      <c r="G703" s="54">
        <f t="shared" si="414"/>
        <v>0</v>
      </c>
      <c r="H703" s="55">
        <f t="shared" si="414"/>
        <v>0</v>
      </c>
      <c r="I703" s="72">
        <f t="shared" ref="I703:I766" si="415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412"/>
        <v>0</v>
      </c>
      <c r="D704" s="54">
        <f>D751</f>
        <v>0</v>
      </c>
      <c r="E704" s="54">
        <f>C704+D704</f>
        <v>0</v>
      </c>
      <c r="F704" s="54">
        <f t="shared" ref="F704:H704" si="416">F751+F800</f>
        <v>0</v>
      </c>
      <c r="G704" s="54">
        <f t="shared" si="416"/>
        <v>0</v>
      </c>
      <c r="H704" s="55">
        <f t="shared" si="416"/>
        <v>0</v>
      </c>
      <c r="I704" s="72">
        <f t="shared" si="415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417">SUM(C709,C710,C711)</f>
        <v>300</v>
      </c>
      <c r="D705" s="44">
        <f t="shared" si="417"/>
        <v>0</v>
      </c>
      <c r="E705" s="44">
        <f t="shared" si="417"/>
        <v>300</v>
      </c>
      <c r="F705" s="44">
        <f t="shared" si="417"/>
        <v>700</v>
      </c>
      <c r="G705" s="44">
        <f t="shared" si="417"/>
        <v>0</v>
      </c>
      <c r="H705" s="45">
        <f t="shared" si="417"/>
        <v>0</v>
      </c>
      <c r="I705" s="72">
        <f t="shared" si="415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415"/>
        <v>0</v>
      </c>
    </row>
    <row r="707" spans="1:9" s="3" customFormat="1" x14ac:dyDescent="0.2">
      <c r="A707" s="64" t="s">
        <v>46</v>
      </c>
      <c r="B707" s="65"/>
      <c r="C707" s="44">
        <f t="shared" ref="C707:H707" si="418">C709+C710+C711-C708</f>
        <v>200</v>
      </c>
      <c r="D707" s="44">
        <f t="shared" si="418"/>
        <v>0</v>
      </c>
      <c r="E707" s="44">
        <f t="shared" si="418"/>
        <v>200</v>
      </c>
      <c r="F707" s="44">
        <f t="shared" si="418"/>
        <v>179</v>
      </c>
      <c r="G707" s="44">
        <f t="shared" si="418"/>
        <v>0</v>
      </c>
      <c r="H707" s="45">
        <f t="shared" si="418"/>
        <v>0</v>
      </c>
      <c r="I707" s="72">
        <f t="shared" si="415"/>
        <v>379</v>
      </c>
    </row>
    <row r="708" spans="1:9" s="3" customFormat="1" x14ac:dyDescent="0.2">
      <c r="A708" s="64" t="s">
        <v>47</v>
      </c>
      <c r="B708" s="65"/>
      <c r="C708" s="44">
        <f t="shared" ref="C708:H708" si="419">C755+C804</f>
        <v>100</v>
      </c>
      <c r="D708" s="44">
        <f t="shared" si="419"/>
        <v>0</v>
      </c>
      <c r="E708" s="44">
        <f t="shared" si="419"/>
        <v>100</v>
      </c>
      <c r="F708" s="44">
        <f t="shared" si="419"/>
        <v>521</v>
      </c>
      <c r="G708" s="44">
        <f t="shared" si="419"/>
        <v>0</v>
      </c>
      <c r="H708" s="45">
        <f t="shared" si="419"/>
        <v>0</v>
      </c>
      <c r="I708" s="72">
        <f t="shared" si="415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ref="C709:C711" si="420">C756+C805</f>
        <v>30</v>
      </c>
      <c r="D709" s="54">
        <f t="shared" ref="D709:D711" si="421">D756+D805</f>
        <v>0</v>
      </c>
      <c r="E709" s="54">
        <f>C709+D709</f>
        <v>30</v>
      </c>
      <c r="F709" s="54">
        <f t="shared" ref="F709:H709" si="422">F756+F805</f>
        <v>70</v>
      </c>
      <c r="G709" s="54">
        <f t="shared" si="422"/>
        <v>0</v>
      </c>
      <c r="H709" s="55">
        <f t="shared" si="422"/>
        <v>0</v>
      </c>
      <c r="I709" s="72">
        <f t="shared" si="415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420"/>
        <v>270</v>
      </c>
      <c r="D710" s="54">
        <f t="shared" si="421"/>
        <v>0</v>
      </c>
      <c r="E710" s="54">
        <f>C710+D710</f>
        <v>270</v>
      </c>
      <c r="F710" s="54">
        <f t="shared" ref="F710:H710" si="423">F757+F806</f>
        <v>630</v>
      </c>
      <c r="G710" s="54">
        <f t="shared" si="423"/>
        <v>0</v>
      </c>
      <c r="H710" s="55">
        <f t="shared" si="423"/>
        <v>0</v>
      </c>
      <c r="I710" s="72">
        <f t="shared" si="415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420"/>
        <v>0</v>
      </c>
      <c r="D711" s="54">
        <f t="shared" si="421"/>
        <v>0</v>
      </c>
      <c r="E711" s="54">
        <f>C711+D711</f>
        <v>0</v>
      </c>
      <c r="F711" s="54">
        <f t="shared" ref="F711:H711" si="424">F758+F807</f>
        <v>0</v>
      </c>
      <c r="G711" s="54">
        <f t="shared" si="424"/>
        <v>0</v>
      </c>
      <c r="H711" s="55">
        <f t="shared" si="424"/>
        <v>0</v>
      </c>
      <c r="I711" s="72">
        <f t="shared" si="415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415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425">C760+C809</f>
        <v>0</v>
      </c>
      <c r="D713" s="44">
        <f t="shared" si="425"/>
        <v>0</v>
      </c>
      <c r="E713" s="44">
        <f>C713+D713</f>
        <v>0</v>
      </c>
      <c r="F713" s="44">
        <f t="shared" si="425"/>
        <v>0</v>
      </c>
      <c r="G713" s="44">
        <f t="shared" si="425"/>
        <v>0</v>
      </c>
      <c r="H713" s="45">
        <f t="shared" si="425"/>
        <v>0</v>
      </c>
      <c r="I713" s="72">
        <f t="shared" si="415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415"/>
        <v>0</v>
      </c>
    </row>
    <row r="715" spans="1:9" s="2" customFormat="1" x14ac:dyDescent="0.2">
      <c r="A715" s="104" t="s">
        <v>99</v>
      </c>
      <c r="B715" s="105"/>
      <c r="C715" s="106">
        <f t="shared" ref="C715:H715" si="426">C716</f>
        <v>1759</v>
      </c>
      <c r="D715" s="106">
        <f t="shared" si="426"/>
        <v>0</v>
      </c>
      <c r="E715" s="106">
        <f t="shared" si="426"/>
        <v>1759</v>
      </c>
      <c r="F715" s="106">
        <f t="shared" si="426"/>
        <v>1412.5</v>
      </c>
      <c r="G715" s="106">
        <f t="shared" si="426"/>
        <v>8714.4</v>
      </c>
      <c r="H715" s="107">
        <f t="shared" si="426"/>
        <v>0</v>
      </c>
      <c r="I715" s="71">
        <f t="shared" si="415"/>
        <v>11885.9</v>
      </c>
    </row>
    <row r="716" spans="1:9" s="6" customFormat="1" x14ac:dyDescent="0.2">
      <c r="A716" s="108" t="s">
        <v>71</v>
      </c>
      <c r="B716" s="109"/>
      <c r="C716" s="110">
        <f t="shared" ref="C716" si="427">SUM(C717,C718,C719,C720)</f>
        <v>1759</v>
      </c>
      <c r="D716" s="110">
        <f t="shared" ref="D716:H716" si="428">SUM(D717,D718,D719,D720)</f>
        <v>0</v>
      </c>
      <c r="E716" s="110">
        <f t="shared" si="428"/>
        <v>1759</v>
      </c>
      <c r="F716" s="110">
        <f t="shared" si="428"/>
        <v>1412.5</v>
      </c>
      <c r="G716" s="110">
        <f t="shared" si="428"/>
        <v>8714.4</v>
      </c>
      <c r="H716" s="111">
        <f t="shared" si="428"/>
        <v>0</v>
      </c>
      <c r="I716" s="112">
        <f t="shared" si="415"/>
        <v>11885.9</v>
      </c>
    </row>
    <row r="717" spans="1:9" x14ac:dyDescent="0.2">
      <c r="A717" s="37" t="s">
        <v>12</v>
      </c>
      <c r="B717" s="38"/>
      <c r="C717" s="39">
        <v>240</v>
      </c>
      <c r="D717" s="39"/>
      <c r="E717" s="39">
        <f>SUM(C717,D717)</f>
        <v>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415"/>
        <v>442.6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415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</v>
      </c>
      <c r="G719" s="39">
        <f>ROUND((8714.4)*0.18,1)</f>
        <v>1568.6</v>
      </c>
      <c r="H719" s="55"/>
      <c r="I719" s="72">
        <f t="shared" si="415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" si="429">SUM(C721,C725,C729)</f>
        <v>0</v>
      </c>
      <c r="D720" s="44">
        <f t="shared" ref="D720:H720" si="430">SUM(D721,D725,D729)</f>
        <v>0</v>
      </c>
      <c r="E720" s="44">
        <f t="shared" si="430"/>
        <v>0</v>
      </c>
      <c r="F720" s="44">
        <f t="shared" si="430"/>
        <v>1130</v>
      </c>
      <c r="G720" s="44">
        <f t="shared" si="430"/>
        <v>6971.5</v>
      </c>
      <c r="H720" s="45">
        <f t="shared" si="430"/>
        <v>0</v>
      </c>
      <c r="I720" s="13">
        <f t="shared" si="415"/>
        <v>8101.5</v>
      </c>
    </row>
    <row r="721" spans="1:9" x14ac:dyDescent="0.2">
      <c r="A721" s="46" t="s">
        <v>17</v>
      </c>
      <c r="B721" s="47" t="s">
        <v>16</v>
      </c>
      <c r="C721" s="44">
        <f t="shared" ref="C721" si="431">SUM(C722:C724)</f>
        <v>0</v>
      </c>
      <c r="D721" s="44">
        <f t="shared" ref="D721:H721" si="432">SUM(D722:D724)</f>
        <v>0</v>
      </c>
      <c r="E721" s="44">
        <f t="shared" si="432"/>
        <v>0</v>
      </c>
      <c r="F721" s="44">
        <f t="shared" si="432"/>
        <v>1130</v>
      </c>
      <c r="G721" s="44">
        <f t="shared" si="432"/>
        <v>6971.5</v>
      </c>
      <c r="H721" s="45">
        <f t="shared" si="432"/>
        <v>0</v>
      </c>
      <c r="I721" s="13">
        <f t="shared" si="415"/>
        <v>8101.5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415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415"/>
        <v>0</v>
      </c>
    </row>
    <row r="724" spans="1:9" s="3" customFormat="1" hidden="1" x14ac:dyDescent="0.2">
      <c r="A724" s="48" t="s">
        <v>22</v>
      </c>
      <c r="B724" s="50" t="s">
        <v>23</v>
      </c>
      <c r="C724" s="54"/>
      <c r="D724" s="54"/>
      <c r="E724" s="54">
        <f>SUM(C724,D724)</f>
        <v>0</v>
      </c>
      <c r="F724" s="54"/>
      <c r="G724" s="54"/>
      <c r="H724" s="55"/>
      <c r="I724" s="72">
        <f t="shared" si="415"/>
        <v>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433">SUM(C726:C728)</f>
        <v>0</v>
      </c>
      <c r="D725" s="44">
        <f t="shared" si="433"/>
        <v>0</v>
      </c>
      <c r="E725" s="44">
        <f t="shared" si="433"/>
        <v>0</v>
      </c>
      <c r="F725" s="44">
        <f t="shared" si="433"/>
        <v>0</v>
      </c>
      <c r="G725" s="44">
        <f t="shared" si="433"/>
        <v>0</v>
      </c>
      <c r="H725" s="45">
        <f t="shared" si="433"/>
        <v>0</v>
      </c>
      <c r="I725" s="72">
        <f t="shared" si="415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415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415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415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434">SUM(C730:C732)</f>
        <v>0</v>
      </c>
      <c r="D729" s="44">
        <f t="shared" si="434"/>
        <v>0</v>
      </c>
      <c r="E729" s="44">
        <f t="shared" si="434"/>
        <v>0</v>
      </c>
      <c r="F729" s="44">
        <f t="shared" si="434"/>
        <v>0</v>
      </c>
      <c r="G729" s="44">
        <f t="shared" si="434"/>
        <v>0</v>
      </c>
      <c r="H729" s="45">
        <f t="shared" si="434"/>
        <v>0</v>
      </c>
      <c r="I729" s="72">
        <f t="shared" si="415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415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415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415"/>
        <v>0</v>
      </c>
    </row>
    <row r="733" spans="1:9" s="6" customFormat="1" x14ac:dyDescent="0.2">
      <c r="A733" s="108" t="s">
        <v>68</v>
      </c>
      <c r="B733" s="109"/>
      <c r="C733" s="110">
        <f t="shared" ref="C733" si="435">SUM(C734,C737,C760)</f>
        <v>1759</v>
      </c>
      <c r="D733" s="110">
        <f t="shared" ref="D733:H733" si="436">SUM(D734,D737,D760)</f>
        <v>0</v>
      </c>
      <c r="E733" s="110">
        <f t="shared" si="436"/>
        <v>1759</v>
      </c>
      <c r="F733" s="110">
        <f t="shared" si="436"/>
        <v>1412.5</v>
      </c>
      <c r="G733" s="110">
        <f t="shared" si="436"/>
        <v>8714.4</v>
      </c>
      <c r="H733" s="111">
        <f t="shared" si="436"/>
        <v>0</v>
      </c>
      <c r="I733" s="112">
        <f t="shared" si="415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437">SUM(C735)</f>
        <v>0</v>
      </c>
      <c r="D734" s="44">
        <f t="shared" si="437"/>
        <v>0</v>
      </c>
      <c r="E734" s="44">
        <f t="shared" si="437"/>
        <v>0</v>
      </c>
      <c r="F734" s="44">
        <f t="shared" si="437"/>
        <v>0</v>
      </c>
      <c r="G734" s="44">
        <f t="shared" si="437"/>
        <v>0</v>
      </c>
      <c r="H734" s="45">
        <f t="shared" si="437"/>
        <v>0</v>
      </c>
      <c r="I734" s="13">
        <f t="shared" si="415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415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415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" si="438">SUM(C738,C745,C752)</f>
        <v>1759</v>
      </c>
      <c r="D737" s="44">
        <f t="shared" ref="D737:H737" si="439">SUM(D738,D745,D752)</f>
        <v>0</v>
      </c>
      <c r="E737" s="44">
        <f t="shared" si="439"/>
        <v>1759</v>
      </c>
      <c r="F737" s="44">
        <f t="shared" si="439"/>
        <v>1412.5</v>
      </c>
      <c r="G737" s="44">
        <f t="shared" si="439"/>
        <v>8714.4</v>
      </c>
      <c r="H737" s="45">
        <f t="shared" si="439"/>
        <v>0</v>
      </c>
      <c r="I737" s="13">
        <f t="shared" si="415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" si="440">SUM(C742,C743,C744)</f>
        <v>1759</v>
      </c>
      <c r="D738" s="44">
        <f t="shared" ref="D738:H738" si="441">SUM(D742,D743,D744)</f>
        <v>0</v>
      </c>
      <c r="E738" s="44">
        <f t="shared" si="441"/>
        <v>1759</v>
      </c>
      <c r="F738" s="44">
        <f t="shared" si="441"/>
        <v>1412.5</v>
      </c>
      <c r="G738" s="44">
        <f t="shared" si="441"/>
        <v>8714.4</v>
      </c>
      <c r="H738" s="45">
        <f t="shared" si="441"/>
        <v>0</v>
      </c>
      <c r="I738" s="13">
        <f t="shared" si="415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415"/>
        <v>0</v>
      </c>
    </row>
    <row r="740" spans="1:11" x14ac:dyDescent="0.2">
      <c r="A740" s="64" t="s">
        <v>46</v>
      </c>
      <c r="B740" s="65"/>
      <c r="C740" s="44">
        <f t="shared" ref="C740" si="442">C742+C743+C744-C741</f>
        <v>150</v>
      </c>
      <c r="D740" s="44">
        <f t="shared" ref="D740:H740" si="443">D742+D743+D744-D741</f>
        <v>0</v>
      </c>
      <c r="E740" s="44">
        <f t="shared" si="443"/>
        <v>150</v>
      </c>
      <c r="F740" s="44">
        <f t="shared" si="443"/>
        <v>0</v>
      </c>
      <c r="G740" s="44">
        <f t="shared" si="443"/>
        <v>1417.5</v>
      </c>
      <c r="H740" s="45">
        <f t="shared" si="443"/>
        <v>0</v>
      </c>
      <c r="I740" s="13">
        <f t="shared" si="415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415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415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415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415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444">SUM(C749,C750,C751)</f>
        <v>0</v>
      </c>
      <c r="D745" s="44">
        <f t="shared" si="444"/>
        <v>0</v>
      </c>
      <c r="E745" s="44">
        <f t="shared" si="444"/>
        <v>0</v>
      </c>
      <c r="F745" s="44">
        <f t="shared" si="444"/>
        <v>0</v>
      </c>
      <c r="G745" s="44">
        <f t="shared" si="444"/>
        <v>0</v>
      </c>
      <c r="H745" s="45">
        <f t="shared" si="444"/>
        <v>0</v>
      </c>
      <c r="I745" s="72">
        <f t="shared" si="415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415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445">C749+C750+C751-C748</f>
        <v>0</v>
      </c>
      <c r="D747" s="44">
        <f t="shared" si="445"/>
        <v>0</v>
      </c>
      <c r="E747" s="44">
        <f t="shared" si="445"/>
        <v>0</v>
      </c>
      <c r="F747" s="44">
        <f t="shared" si="445"/>
        <v>0</v>
      </c>
      <c r="G747" s="44">
        <f t="shared" si="445"/>
        <v>0</v>
      </c>
      <c r="H747" s="45">
        <f t="shared" si="445"/>
        <v>0</v>
      </c>
      <c r="I747" s="72">
        <f t="shared" si="415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415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415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415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415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446">SUM(C756,C757,C758)</f>
        <v>0</v>
      </c>
      <c r="D752" s="44">
        <f t="shared" si="446"/>
        <v>0</v>
      </c>
      <c r="E752" s="44">
        <f t="shared" si="446"/>
        <v>0</v>
      </c>
      <c r="F752" s="44">
        <f t="shared" si="446"/>
        <v>0</v>
      </c>
      <c r="G752" s="44">
        <f t="shared" si="446"/>
        <v>0</v>
      </c>
      <c r="H752" s="45">
        <f t="shared" si="446"/>
        <v>0</v>
      </c>
      <c r="I752" s="72">
        <f t="shared" si="415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415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447">C756+C757+C758-C755</f>
        <v>0</v>
      </c>
      <c r="D754" s="44">
        <f t="shared" si="447"/>
        <v>0</v>
      </c>
      <c r="E754" s="44">
        <f t="shared" si="447"/>
        <v>0</v>
      </c>
      <c r="F754" s="44">
        <f t="shared" si="447"/>
        <v>0</v>
      </c>
      <c r="G754" s="44">
        <f t="shared" si="447"/>
        <v>0</v>
      </c>
      <c r="H754" s="45">
        <f t="shared" si="447"/>
        <v>0</v>
      </c>
      <c r="I754" s="72">
        <f t="shared" si="415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415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415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415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415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415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415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415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448">C715-C733</f>
        <v>0</v>
      </c>
      <c r="D762" s="44">
        <f t="shared" si="448"/>
        <v>0</v>
      </c>
      <c r="E762" s="44">
        <f t="shared" si="448"/>
        <v>0</v>
      </c>
      <c r="F762" s="44">
        <f t="shared" si="448"/>
        <v>0</v>
      </c>
      <c r="G762" s="44">
        <f t="shared" si="448"/>
        <v>0</v>
      </c>
      <c r="H762" s="45">
        <f t="shared" si="448"/>
        <v>0</v>
      </c>
      <c r="I762" s="72">
        <f t="shared" si="415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415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449">C765</f>
        <v>300</v>
      </c>
      <c r="D764" s="106">
        <f t="shared" si="449"/>
        <v>0</v>
      </c>
      <c r="E764" s="106">
        <f t="shared" si="449"/>
        <v>300</v>
      </c>
      <c r="F764" s="106">
        <f t="shared" si="449"/>
        <v>700</v>
      </c>
      <c r="G764" s="106">
        <f t="shared" si="449"/>
        <v>0</v>
      </c>
      <c r="H764" s="107">
        <f t="shared" si="449"/>
        <v>0</v>
      </c>
      <c r="I764" s="71">
        <f t="shared" si="415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450">SUM(C766,C767,C768,C769)</f>
        <v>300</v>
      </c>
      <c r="D765" s="110">
        <f t="shared" si="450"/>
        <v>0</v>
      </c>
      <c r="E765" s="110">
        <f t="shared" si="450"/>
        <v>300</v>
      </c>
      <c r="F765" s="110">
        <f t="shared" si="450"/>
        <v>700</v>
      </c>
      <c r="G765" s="110">
        <f t="shared" si="450"/>
        <v>0</v>
      </c>
      <c r="H765" s="111">
        <f t="shared" si="450"/>
        <v>0</v>
      </c>
      <c r="I765" s="112">
        <f t="shared" si="415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451">SUM(C766,D766)</f>
        <v>200</v>
      </c>
      <c r="F766" s="39">
        <f>ROUND(700*0.1,1)</f>
        <v>70</v>
      </c>
      <c r="G766" s="39"/>
      <c r="H766" s="40"/>
      <c r="I766" s="13">
        <f t="shared" si="415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451"/>
        <v>0</v>
      </c>
      <c r="F767" s="54"/>
      <c r="G767" s="54"/>
      <c r="H767" s="55"/>
      <c r="I767" s="72">
        <f t="shared" ref="I767:I815" si="452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451"/>
        <v>0</v>
      </c>
      <c r="F768" s="39"/>
      <c r="G768" s="39"/>
      <c r="H768" s="55"/>
      <c r="I768" s="72">
        <f t="shared" si="452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453">SUM(C770,C774,C778)</f>
        <v>100</v>
      </c>
      <c r="D769" s="44">
        <f t="shared" si="453"/>
        <v>0</v>
      </c>
      <c r="E769" s="44">
        <f t="shared" si="453"/>
        <v>100</v>
      </c>
      <c r="F769" s="44">
        <f t="shared" si="453"/>
        <v>630</v>
      </c>
      <c r="G769" s="44">
        <f t="shared" si="453"/>
        <v>0</v>
      </c>
      <c r="H769" s="45">
        <f t="shared" si="453"/>
        <v>0</v>
      </c>
      <c r="I769" s="13">
        <f t="shared" si="452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454">SUM(C771:C773)</f>
        <v>0</v>
      </c>
      <c r="D770" s="44">
        <f t="shared" si="454"/>
        <v>0</v>
      </c>
      <c r="E770" s="44">
        <f t="shared" si="454"/>
        <v>0</v>
      </c>
      <c r="F770" s="44">
        <f t="shared" si="454"/>
        <v>0</v>
      </c>
      <c r="G770" s="44">
        <f t="shared" si="454"/>
        <v>0</v>
      </c>
      <c r="H770" s="45">
        <f t="shared" si="454"/>
        <v>0</v>
      </c>
      <c r="I770" s="13">
        <f t="shared" si="452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455">SUM(C771,D771)</f>
        <v>0</v>
      </c>
      <c r="F771" s="39"/>
      <c r="G771" s="39"/>
      <c r="H771" s="40"/>
      <c r="I771" s="13">
        <f t="shared" si="452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455"/>
        <v>0</v>
      </c>
      <c r="F772" s="54"/>
      <c r="G772" s="54"/>
      <c r="H772" s="55"/>
      <c r="I772" s="72">
        <f t="shared" si="452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455"/>
        <v>0</v>
      </c>
      <c r="F773" s="54"/>
      <c r="G773" s="54"/>
      <c r="H773" s="55"/>
      <c r="I773" s="72">
        <f t="shared" si="452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456">SUM(C775:C777)</f>
        <v>0</v>
      </c>
      <c r="D774" s="44">
        <f t="shared" si="456"/>
        <v>0</v>
      </c>
      <c r="E774" s="44">
        <f t="shared" si="456"/>
        <v>0</v>
      </c>
      <c r="F774" s="44">
        <f t="shared" si="456"/>
        <v>0</v>
      </c>
      <c r="G774" s="44">
        <f t="shared" si="456"/>
        <v>0</v>
      </c>
      <c r="H774" s="45">
        <f t="shared" si="456"/>
        <v>0</v>
      </c>
      <c r="I774" s="72">
        <f t="shared" si="452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457">SUM(C775,D775)</f>
        <v>0</v>
      </c>
      <c r="F775" s="54"/>
      <c r="G775" s="54"/>
      <c r="H775" s="55"/>
      <c r="I775" s="72">
        <f t="shared" si="452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457"/>
        <v>0</v>
      </c>
      <c r="F776" s="54"/>
      <c r="G776" s="54"/>
      <c r="H776" s="55"/>
      <c r="I776" s="72">
        <f t="shared" si="452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457"/>
        <v>0</v>
      </c>
      <c r="F777" s="54"/>
      <c r="G777" s="54"/>
      <c r="H777" s="55"/>
      <c r="I777" s="72">
        <f t="shared" si="452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458">SUM(C779:C781)</f>
        <v>100</v>
      </c>
      <c r="D778" s="44">
        <f t="shared" si="458"/>
        <v>0</v>
      </c>
      <c r="E778" s="44">
        <f t="shared" si="458"/>
        <v>100</v>
      </c>
      <c r="F778" s="44">
        <f t="shared" si="458"/>
        <v>630</v>
      </c>
      <c r="G778" s="44">
        <f t="shared" si="458"/>
        <v>0</v>
      </c>
      <c r="H778" s="45">
        <f t="shared" si="458"/>
        <v>0</v>
      </c>
      <c r="I778" s="72">
        <f t="shared" si="452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459">SUM(C779,D779)</f>
        <v>0</v>
      </c>
      <c r="F779" s="54"/>
      <c r="G779" s="54"/>
      <c r="H779" s="55"/>
      <c r="I779" s="72">
        <f t="shared" si="452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459"/>
        <v>0</v>
      </c>
      <c r="F780" s="39">
        <f>ROUND(300*0.9,1)</f>
        <v>270</v>
      </c>
      <c r="G780" s="54"/>
      <c r="H780" s="55"/>
      <c r="I780" s="72">
        <f t="shared" si="452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459"/>
        <v>100</v>
      </c>
      <c r="F781" s="39">
        <f>ROUND(400*0.9,1)</f>
        <v>360</v>
      </c>
      <c r="G781" s="54"/>
      <c r="H781" s="55"/>
      <c r="I781" s="72">
        <f t="shared" si="452"/>
        <v>460</v>
      </c>
    </row>
    <row r="782" spans="1:9" s="6" customFormat="1" x14ac:dyDescent="0.2">
      <c r="A782" s="108" t="s">
        <v>68</v>
      </c>
      <c r="B782" s="109"/>
      <c r="C782" s="110">
        <f t="shared" ref="C782:H782" si="460">SUM(C783,C786,C809)</f>
        <v>300</v>
      </c>
      <c r="D782" s="110">
        <f t="shared" si="460"/>
        <v>0</v>
      </c>
      <c r="E782" s="110">
        <f t="shared" si="460"/>
        <v>300</v>
      </c>
      <c r="F782" s="110">
        <f t="shared" si="460"/>
        <v>700</v>
      </c>
      <c r="G782" s="110">
        <f t="shared" si="460"/>
        <v>0</v>
      </c>
      <c r="H782" s="111">
        <f t="shared" si="460"/>
        <v>0</v>
      </c>
      <c r="I782" s="112">
        <f t="shared" si="452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461">SUM(C784)</f>
        <v>0</v>
      </c>
      <c r="D783" s="44">
        <f t="shared" si="461"/>
        <v>0</v>
      </c>
      <c r="E783" s="44">
        <f t="shared" si="461"/>
        <v>0</v>
      </c>
      <c r="F783" s="44">
        <f t="shared" si="461"/>
        <v>0</v>
      </c>
      <c r="G783" s="44">
        <f t="shared" si="461"/>
        <v>0</v>
      </c>
      <c r="H783" s="45">
        <f t="shared" si="461"/>
        <v>0</v>
      </c>
      <c r="I783" s="13">
        <f t="shared" si="452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452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452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462">SUM(C787,C794,C801)</f>
        <v>300</v>
      </c>
      <c r="D786" s="44">
        <f t="shared" si="462"/>
        <v>0</v>
      </c>
      <c r="E786" s="44">
        <f t="shared" si="462"/>
        <v>300</v>
      </c>
      <c r="F786" s="44">
        <f t="shared" si="462"/>
        <v>700</v>
      </c>
      <c r="G786" s="44">
        <f t="shared" si="462"/>
        <v>0</v>
      </c>
      <c r="H786" s="45">
        <f t="shared" si="462"/>
        <v>0</v>
      </c>
      <c r="I786" s="13">
        <f t="shared" si="452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463">SUM(C791,C792,C793)</f>
        <v>0</v>
      </c>
      <c r="D787" s="44">
        <f t="shared" si="463"/>
        <v>0</v>
      </c>
      <c r="E787" s="44">
        <f t="shared" si="463"/>
        <v>0</v>
      </c>
      <c r="F787" s="44">
        <f t="shared" si="463"/>
        <v>0</v>
      </c>
      <c r="G787" s="44">
        <f t="shared" si="463"/>
        <v>0</v>
      </c>
      <c r="H787" s="45">
        <f t="shared" si="463"/>
        <v>0</v>
      </c>
      <c r="I787" s="13">
        <f t="shared" si="452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452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464">C791+C792+C793-C790</f>
        <v>0</v>
      </c>
      <c r="D789" s="44">
        <f t="shared" si="464"/>
        <v>0</v>
      </c>
      <c r="E789" s="44">
        <f t="shared" si="464"/>
        <v>0</v>
      </c>
      <c r="F789" s="44">
        <f t="shared" si="464"/>
        <v>0</v>
      </c>
      <c r="G789" s="44">
        <f t="shared" si="464"/>
        <v>0</v>
      </c>
      <c r="H789" s="45">
        <f t="shared" si="464"/>
        <v>0</v>
      </c>
      <c r="I789" s="13">
        <f t="shared" si="452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465">C790+D790</f>
        <v>0</v>
      </c>
      <c r="F790" s="44"/>
      <c r="G790" s="44"/>
      <c r="H790" s="45"/>
      <c r="I790" s="13">
        <f t="shared" si="452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465"/>
        <v>0</v>
      </c>
      <c r="F791" s="39"/>
      <c r="G791" s="39"/>
      <c r="H791" s="40"/>
      <c r="I791" s="13">
        <f t="shared" si="452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465"/>
        <v>0</v>
      </c>
      <c r="F792" s="39"/>
      <c r="G792" s="39"/>
      <c r="H792" s="40"/>
      <c r="I792" s="13">
        <f t="shared" si="452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465"/>
        <v>0</v>
      </c>
      <c r="F793" s="123"/>
      <c r="G793" s="123"/>
      <c r="H793" s="124"/>
      <c r="I793" s="13">
        <f t="shared" si="452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466">SUM(C798,C799,C800)</f>
        <v>0</v>
      </c>
      <c r="D794" s="44">
        <f t="shared" si="466"/>
        <v>0</v>
      </c>
      <c r="E794" s="44">
        <f t="shared" si="466"/>
        <v>0</v>
      </c>
      <c r="F794" s="44">
        <f t="shared" si="466"/>
        <v>0</v>
      </c>
      <c r="G794" s="44">
        <f t="shared" si="466"/>
        <v>0</v>
      </c>
      <c r="H794" s="45">
        <f t="shared" si="466"/>
        <v>0</v>
      </c>
      <c r="I794" s="72">
        <f t="shared" si="452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452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467">C798+C799+C800-C797</f>
        <v>0</v>
      </c>
      <c r="D796" s="44">
        <f t="shared" si="467"/>
        <v>0</v>
      </c>
      <c r="E796" s="44">
        <f t="shared" si="467"/>
        <v>0</v>
      </c>
      <c r="F796" s="44">
        <f t="shared" si="467"/>
        <v>0</v>
      </c>
      <c r="G796" s="44">
        <f t="shared" si="467"/>
        <v>0</v>
      </c>
      <c r="H796" s="45">
        <f t="shared" si="467"/>
        <v>0</v>
      </c>
      <c r="I796" s="72">
        <f t="shared" si="452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468">C797+D797</f>
        <v>0</v>
      </c>
      <c r="F797" s="44"/>
      <c r="G797" s="44"/>
      <c r="H797" s="45"/>
      <c r="I797" s="72">
        <f t="shared" si="452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468"/>
        <v>0</v>
      </c>
      <c r="F798" s="54"/>
      <c r="G798" s="54"/>
      <c r="H798" s="55"/>
      <c r="I798" s="72">
        <f t="shared" si="452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468"/>
        <v>0</v>
      </c>
      <c r="F799" s="54"/>
      <c r="G799" s="54"/>
      <c r="H799" s="55"/>
      <c r="I799" s="72">
        <f t="shared" si="452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468"/>
        <v>0</v>
      </c>
      <c r="F800" s="54"/>
      <c r="G800" s="54"/>
      <c r="H800" s="55"/>
      <c r="I800" s="72">
        <f t="shared" si="452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469">SUM(C805,C806,C807)</f>
        <v>300</v>
      </c>
      <c r="D801" s="44">
        <f t="shared" si="469"/>
        <v>0</v>
      </c>
      <c r="E801" s="44">
        <f t="shared" si="469"/>
        <v>300</v>
      </c>
      <c r="F801" s="44">
        <f t="shared" si="469"/>
        <v>700</v>
      </c>
      <c r="G801" s="44">
        <f t="shared" si="469"/>
        <v>0</v>
      </c>
      <c r="H801" s="45">
        <f t="shared" si="469"/>
        <v>0</v>
      </c>
      <c r="I801" s="72">
        <f t="shared" si="452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452"/>
        <v>0</v>
      </c>
    </row>
    <row r="803" spans="1:9" s="3" customFormat="1" x14ac:dyDescent="0.2">
      <c r="A803" s="64" t="s">
        <v>46</v>
      </c>
      <c r="B803" s="65"/>
      <c r="C803" s="44">
        <f t="shared" ref="C803:H803" si="470">C805+C806+C807-C804</f>
        <v>200</v>
      </c>
      <c r="D803" s="44">
        <f t="shared" si="470"/>
        <v>0</v>
      </c>
      <c r="E803" s="44">
        <f t="shared" si="470"/>
        <v>200</v>
      </c>
      <c r="F803" s="44">
        <f t="shared" si="470"/>
        <v>179</v>
      </c>
      <c r="G803" s="44">
        <f t="shared" si="470"/>
        <v>0</v>
      </c>
      <c r="H803" s="45">
        <f t="shared" si="470"/>
        <v>0</v>
      </c>
      <c r="I803" s="72">
        <f t="shared" si="452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471">C804+D804</f>
        <v>100</v>
      </c>
      <c r="F804" s="44">
        <f>41+580-100</f>
        <v>521</v>
      </c>
      <c r="G804" s="44"/>
      <c r="H804" s="45"/>
      <c r="I804" s="72">
        <f t="shared" si="452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471"/>
        <v>30</v>
      </c>
      <c r="F805" s="39">
        <f>ROUND(700*0.1,1)</f>
        <v>70</v>
      </c>
      <c r="G805" s="54"/>
      <c r="H805" s="55"/>
      <c r="I805" s="72">
        <f t="shared" si="452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471"/>
        <v>270</v>
      </c>
      <c r="F806" s="39">
        <f>ROUND(700*0.9,1)</f>
        <v>630</v>
      </c>
      <c r="G806" s="54"/>
      <c r="H806" s="55"/>
      <c r="I806" s="72">
        <f t="shared" si="452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471"/>
        <v>0</v>
      </c>
      <c r="F807" s="54"/>
      <c r="G807" s="54"/>
      <c r="H807" s="55"/>
      <c r="I807" s="72">
        <f t="shared" si="452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452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452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452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472">C764-C782</f>
        <v>0</v>
      </c>
      <c r="D811" s="44">
        <f t="shared" si="472"/>
        <v>0</v>
      </c>
      <c r="E811" s="44">
        <f t="shared" si="472"/>
        <v>0</v>
      </c>
      <c r="F811" s="44">
        <f t="shared" si="472"/>
        <v>0</v>
      </c>
      <c r="G811" s="44">
        <f t="shared" si="472"/>
        <v>0</v>
      </c>
      <c r="H811" s="45">
        <f t="shared" si="472"/>
        <v>0</v>
      </c>
      <c r="I811" s="72">
        <f t="shared" si="452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452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" si="473">SUM(C843,C892,C940,C989)</f>
        <v>109804.6</v>
      </c>
      <c r="D813" s="58">
        <f t="shared" ref="D813:H813" si="474">SUM(D843,D892,D940,D989)</f>
        <v>0</v>
      </c>
      <c r="E813" s="58">
        <f t="shared" si="474"/>
        <v>109804.6</v>
      </c>
      <c r="F813" s="58">
        <f t="shared" si="474"/>
        <v>329856.7</v>
      </c>
      <c r="G813" s="58">
        <f t="shared" si="474"/>
        <v>0</v>
      </c>
      <c r="H813" s="59">
        <f t="shared" si="474"/>
        <v>0</v>
      </c>
      <c r="I813" s="71">
        <f t="shared" si="452"/>
        <v>439661.3</v>
      </c>
    </row>
    <row r="814" spans="1:9" s="6" customFormat="1" x14ac:dyDescent="0.2">
      <c r="A814" s="108" t="s">
        <v>103</v>
      </c>
      <c r="B814" s="109"/>
      <c r="C814" s="110">
        <f t="shared" ref="C814" si="475">SUM(C815,C818,C841)</f>
        <v>109804.6</v>
      </c>
      <c r="D814" s="110">
        <f t="shared" ref="D814:H814" si="476">SUM(D815,D818,D841)</f>
        <v>0</v>
      </c>
      <c r="E814" s="110">
        <f t="shared" si="476"/>
        <v>109804.6</v>
      </c>
      <c r="F814" s="110">
        <f t="shared" si="476"/>
        <v>329856.7</v>
      </c>
      <c r="G814" s="110">
        <f t="shared" si="476"/>
        <v>0</v>
      </c>
      <c r="H814" s="111">
        <f t="shared" si="476"/>
        <v>0</v>
      </c>
      <c r="I814" s="112">
        <f t="shared" si="452"/>
        <v>439661.3</v>
      </c>
    </row>
    <row r="815" spans="1:9" hidden="1" x14ac:dyDescent="0.2">
      <c r="A815" s="60" t="s">
        <v>35</v>
      </c>
      <c r="B815" s="61">
        <v>20</v>
      </c>
      <c r="C815" s="44">
        <f t="shared" ref="C815:H815" si="477">SUM(C816)</f>
        <v>0</v>
      </c>
      <c r="D815" s="44">
        <f t="shared" si="477"/>
        <v>0</v>
      </c>
      <c r="E815" s="44">
        <f t="shared" si="477"/>
        <v>0</v>
      </c>
      <c r="F815" s="44">
        <f t="shared" si="477"/>
        <v>0</v>
      </c>
      <c r="G815" s="44">
        <f t="shared" si="477"/>
        <v>0</v>
      </c>
      <c r="H815" s="45">
        <f t="shared" si="477"/>
        <v>0</v>
      </c>
      <c r="I815" s="13">
        <f t="shared" si="452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42" si="478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478"/>
        <v>0</v>
      </c>
    </row>
    <row r="818" spans="1:9" ht="25.5" x14ac:dyDescent="0.2">
      <c r="A818" s="60" t="s">
        <v>114</v>
      </c>
      <c r="B818" s="62">
        <v>58</v>
      </c>
      <c r="C818" s="44">
        <f t="shared" ref="C818" si="479">SUM(C819,C826,C833)</f>
        <v>109804.6</v>
      </c>
      <c r="D818" s="44">
        <f t="shared" ref="D818:H818" si="480">SUM(D819,D826,D833)</f>
        <v>0</v>
      </c>
      <c r="E818" s="44">
        <f t="shared" si="480"/>
        <v>109804.6</v>
      </c>
      <c r="F818" s="44">
        <f t="shared" si="480"/>
        <v>329856.7</v>
      </c>
      <c r="G818" s="44">
        <f t="shared" si="480"/>
        <v>0</v>
      </c>
      <c r="H818" s="45">
        <f t="shared" si="480"/>
        <v>0</v>
      </c>
      <c r="I818" s="13">
        <f t="shared" si="478"/>
        <v>439661.3</v>
      </c>
    </row>
    <row r="819" spans="1:9" x14ac:dyDescent="0.2">
      <c r="A819" s="60" t="s">
        <v>43</v>
      </c>
      <c r="B819" s="63" t="s">
        <v>44</v>
      </c>
      <c r="C819" s="44">
        <f t="shared" ref="C819" si="481">SUM(C823,C824,C825)</f>
        <v>109804.6</v>
      </c>
      <c r="D819" s="44">
        <f t="shared" ref="D819:H819" si="482">SUM(D823,D824,D825)</f>
        <v>0</v>
      </c>
      <c r="E819" s="44">
        <f t="shared" si="482"/>
        <v>109804.6</v>
      </c>
      <c r="F819" s="44">
        <f t="shared" si="482"/>
        <v>329856.7</v>
      </c>
      <c r="G819" s="44">
        <f t="shared" si="482"/>
        <v>0</v>
      </c>
      <c r="H819" s="45">
        <f t="shared" si="482"/>
        <v>0</v>
      </c>
      <c r="I819" s="13">
        <f t="shared" si="478"/>
        <v>439661.3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478"/>
        <v>0</v>
      </c>
    </row>
    <row r="821" spans="1:9" x14ac:dyDescent="0.2">
      <c r="A821" s="64" t="s">
        <v>46</v>
      </c>
      <c r="B821" s="65"/>
      <c r="C821" s="44">
        <f>C823+C824+C825-C822</f>
        <v>129.20000000001201</v>
      </c>
      <c r="D821" s="44">
        <f>D823+D824+D825-D822</f>
        <v>0</v>
      </c>
      <c r="E821" s="44">
        <f t="shared" ref="E821:H821" si="483">E823+E824+E825-E822</f>
        <v>129.20000000001201</v>
      </c>
      <c r="F821" s="44">
        <f t="shared" si="483"/>
        <v>6249.7999999999302</v>
      </c>
      <c r="G821" s="44">
        <f t="shared" si="483"/>
        <v>0</v>
      </c>
      <c r="H821" s="45">
        <f t="shared" si="483"/>
        <v>0</v>
      </c>
      <c r="I821" s="13">
        <f t="shared" si="478"/>
        <v>6378.99999999994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484">SUM(E869,E918,E966,E1015)</f>
        <v>109675.4</v>
      </c>
      <c r="F822" s="44">
        <f t="shared" si="484"/>
        <v>323606.90000000002</v>
      </c>
      <c r="G822" s="44">
        <f t="shared" si="484"/>
        <v>0</v>
      </c>
      <c r="H822" s="45">
        <f t="shared" si="484"/>
        <v>0</v>
      </c>
      <c r="I822" s="13">
        <f t="shared" si="478"/>
        <v>433282.3</v>
      </c>
    </row>
    <row r="823" spans="1:9" x14ac:dyDescent="0.2">
      <c r="A823" s="37" t="s">
        <v>48</v>
      </c>
      <c r="B823" s="139" t="s">
        <v>49</v>
      </c>
      <c r="C823" s="39">
        <f t="shared" ref="C823" si="485">SUM(C870,C919,C967,C1016)</f>
        <v>16470.7</v>
      </c>
      <c r="D823" s="39">
        <f t="shared" si="484"/>
        <v>0</v>
      </c>
      <c r="E823" s="39">
        <f>C823+D823</f>
        <v>16470.7</v>
      </c>
      <c r="F823" s="39">
        <f>SUM(F870,F919,F967,F1016)</f>
        <v>31110.1</v>
      </c>
      <c r="G823" s="39">
        <f t="shared" si="484"/>
        <v>0</v>
      </c>
      <c r="H823" s="40">
        <f t="shared" si="484"/>
        <v>0</v>
      </c>
      <c r="I823" s="13">
        <f t="shared" si="478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ref="C824" si="486">SUM(C871,C920,C968,C1017)</f>
        <v>93333.9</v>
      </c>
      <c r="D824" s="39">
        <f t="shared" si="484"/>
        <v>0</v>
      </c>
      <c r="E824" s="39">
        <f>C824+D824</f>
        <v>93333.9</v>
      </c>
      <c r="F824" s="39">
        <f t="shared" si="484"/>
        <v>176290.6</v>
      </c>
      <c r="G824" s="39">
        <f t="shared" si="484"/>
        <v>0</v>
      </c>
      <c r="H824" s="40">
        <f t="shared" si="484"/>
        <v>0</v>
      </c>
      <c r="I824" s="13">
        <f t="shared" si="478"/>
        <v>269624.5</v>
      </c>
    </row>
    <row r="825" spans="1:9" x14ac:dyDescent="0.2">
      <c r="A825" s="37" t="s">
        <v>52</v>
      </c>
      <c r="B825" s="140" t="s">
        <v>53</v>
      </c>
      <c r="C825" s="39">
        <f t="shared" ref="C825" si="487">SUM(C872,C921,C969,C1018)</f>
        <v>0</v>
      </c>
      <c r="D825" s="39">
        <f t="shared" si="484"/>
        <v>0</v>
      </c>
      <c r="E825" s="39">
        <f>C825+D825</f>
        <v>0</v>
      </c>
      <c r="F825" s="39">
        <f t="shared" si="484"/>
        <v>122456</v>
      </c>
      <c r="G825" s="39">
        <f t="shared" si="484"/>
        <v>0</v>
      </c>
      <c r="H825" s="40">
        <f t="shared" si="484"/>
        <v>0</v>
      </c>
      <c r="I825" s="13">
        <f t="shared" si="478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488">SUM(C830,C831,C832)</f>
        <v>0</v>
      </c>
      <c r="D826" s="44">
        <f t="shared" si="488"/>
        <v>0</v>
      </c>
      <c r="E826" s="44">
        <f t="shared" si="488"/>
        <v>0</v>
      </c>
      <c r="F826" s="44">
        <f t="shared" si="488"/>
        <v>0</v>
      </c>
      <c r="G826" s="44">
        <f t="shared" si="488"/>
        <v>0</v>
      </c>
      <c r="H826" s="45">
        <f t="shared" si="488"/>
        <v>0</v>
      </c>
      <c r="I826" s="72">
        <f t="shared" si="478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478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489">C830+C831+C832-C829</f>
        <v>0</v>
      </c>
      <c r="D828" s="44">
        <f t="shared" si="489"/>
        <v>0</v>
      </c>
      <c r="E828" s="44">
        <f t="shared" si="489"/>
        <v>0</v>
      </c>
      <c r="F828" s="44">
        <f t="shared" si="489"/>
        <v>0</v>
      </c>
      <c r="G828" s="44">
        <f t="shared" si="489"/>
        <v>0</v>
      </c>
      <c r="H828" s="45">
        <f t="shared" si="489"/>
        <v>0</v>
      </c>
      <c r="I828" s="72">
        <f t="shared" si="478"/>
        <v>0</v>
      </c>
    </row>
    <row r="829" spans="1:9" s="3" customFormat="1" hidden="1" x14ac:dyDescent="0.2">
      <c r="A829" s="64" t="s">
        <v>47</v>
      </c>
      <c r="B829" s="65"/>
      <c r="C829" s="44">
        <f t="shared" ref="C829:H829" si="490">SUM(C876,C925,C973,C1022)</f>
        <v>0</v>
      </c>
      <c r="D829" s="44">
        <f t="shared" si="490"/>
        <v>0</v>
      </c>
      <c r="E829" s="44">
        <f t="shared" si="490"/>
        <v>0</v>
      </c>
      <c r="F829" s="44">
        <f t="shared" si="490"/>
        <v>0</v>
      </c>
      <c r="G829" s="44">
        <f t="shared" si="490"/>
        <v>0</v>
      </c>
      <c r="H829" s="45">
        <f t="shared" si="490"/>
        <v>0</v>
      </c>
      <c r="I829" s="72">
        <f t="shared" si="478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ref="C830:D832" si="491">SUM(C877,C926,C974,C1023)</f>
        <v>0</v>
      </c>
      <c r="D830" s="54">
        <f t="shared" si="491"/>
        <v>0</v>
      </c>
      <c r="E830" s="54">
        <f>C830+D830</f>
        <v>0</v>
      </c>
      <c r="F830" s="54">
        <f t="shared" ref="F830:H832" si="492">SUM(F877,F926,F974,F1023)</f>
        <v>0</v>
      </c>
      <c r="G830" s="54">
        <f t="shared" si="492"/>
        <v>0</v>
      </c>
      <c r="H830" s="55">
        <f t="shared" si="492"/>
        <v>0</v>
      </c>
      <c r="I830" s="72">
        <f t="shared" si="478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491"/>
        <v>0</v>
      </c>
      <c r="D831" s="54">
        <f t="shared" si="491"/>
        <v>0</v>
      </c>
      <c r="E831" s="54">
        <f>C831+D831</f>
        <v>0</v>
      </c>
      <c r="F831" s="54">
        <f t="shared" si="492"/>
        <v>0</v>
      </c>
      <c r="G831" s="54">
        <f t="shared" si="492"/>
        <v>0</v>
      </c>
      <c r="H831" s="55">
        <f t="shared" si="492"/>
        <v>0</v>
      </c>
      <c r="I831" s="72">
        <f t="shared" si="478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491"/>
        <v>0</v>
      </c>
      <c r="D832" s="54">
        <f t="shared" si="491"/>
        <v>0</v>
      </c>
      <c r="E832" s="54">
        <f>C832+D832</f>
        <v>0</v>
      </c>
      <c r="F832" s="54">
        <f t="shared" si="492"/>
        <v>0</v>
      </c>
      <c r="G832" s="54">
        <f t="shared" si="492"/>
        <v>0</v>
      </c>
      <c r="H832" s="55">
        <f t="shared" si="492"/>
        <v>0</v>
      </c>
      <c r="I832" s="72">
        <f t="shared" si="478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" si="493">SUM(C837,C838,C839)</f>
        <v>0</v>
      </c>
      <c r="D833" s="44">
        <f t="shared" ref="D833:H833" si="494">SUM(D837,D838,D839)</f>
        <v>0</v>
      </c>
      <c r="E833" s="44">
        <f t="shared" si="494"/>
        <v>0</v>
      </c>
      <c r="F833" s="44">
        <f t="shared" si="494"/>
        <v>0</v>
      </c>
      <c r="G833" s="44">
        <f t="shared" si="494"/>
        <v>0</v>
      </c>
      <c r="H833" s="45">
        <f t="shared" si="494"/>
        <v>0</v>
      </c>
      <c r="I833" s="13">
        <f t="shared" si="478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478"/>
        <v>0</v>
      </c>
    </row>
    <row r="835" spans="1:9" hidden="1" x14ac:dyDescent="0.2">
      <c r="A835" s="64" t="s">
        <v>46</v>
      </c>
      <c r="B835" s="65"/>
      <c r="C835" s="44">
        <f t="shared" ref="C835" si="495">C837+C838+C839-C836</f>
        <v>0</v>
      </c>
      <c r="D835" s="44">
        <f t="shared" ref="D835:H835" si="496">D837+D838+D839-D836</f>
        <v>0</v>
      </c>
      <c r="E835" s="44">
        <f t="shared" si="496"/>
        <v>0</v>
      </c>
      <c r="F835" s="44">
        <f t="shared" si="496"/>
        <v>0</v>
      </c>
      <c r="G835" s="44">
        <f t="shared" si="496"/>
        <v>0</v>
      </c>
      <c r="H835" s="45">
        <f t="shared" si="496"/>
        <v>0</v>
      </c>
      <c r="I835" s="13">
        <f t="shared" si="478"/>
        <v>0</v>
      </c>
    </row>
    <row r="836" spans="1:9" s="3" customFormat="1" hidden="1" x14ac:dyDescent="0.2">
      <c r="A836" s="64" t="s">
        <v>47</v>
      </c>
      <c r="B836" s="65"/>
      <c r="C836" s="44">
        <f t="shared" ref="C836:H836" si="497">SUM(C883,C932,C980,C1029)</f>
        <v>0</v>
      </c>
      <c r="D836" s="44">
        <f t="shared" si="497"/>
        <v>0</v>
      </c>
      <c r="E836" s="44">
        <f t="shared" si="497"/>
        <v>0</v>
      </c>
      <c r="F836" s="44">
        <f t="shared" si="497"/>
        <v>0</v>
      </c>
      <c r="G836" s="44">
        <f t="shared" si="497"/>
        <v>0</v>
      </c>
      <c r="H836" s="45">
        <f t="shared" si="497"/>
        <v>0</v>
      </c>
      <c r="I836" s="72">
        <f t="shared" si="478"/>
        <v>0</v>
      </c>
    </row>
    <row r="837" spans="1:9" hidden="1" x14ac:dyDescent="0.2">
      <c r="A837" s="37" t="s">
        <v>48</v>
      </c>
      <c r="B837" s="140" t="s">
        <v>60</v>
      </c>
      <c r="C837" s="39">
        <f t="shared" ref="C837:D839" si="498">SUM(C884,C933,C981,C1030)</f>
        <v>0</v>
      </c>
      <c r="D837" s="39">
        <f t="shared" si="498"/>
        <v>0</v>
      </c>
      <c r="E837" s="39">
        <f>C837+D837</f>
        <v>0</v>
      </c>
      <c r="F837" s="39">
        <f t="shared" ref="F837:H839" si="499">SUM(F884,F933,F981,F1030)</f>
        <v>0</v>
      </c>
      <c r="G837" s="39">
        <f t="shared" si="499"/>
        <v>0</v>
      </c>
      <c r="H837" s="40">
        <f t="shared" si="499"/>
        <v>0</v>
      </c>
      <c r="I837" s="13">
        <f t="shared" si="478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498"/>
        <v>0</v>
      </c>
      <c r="D838" s="39">
        <f t="shared" si="498"/>
        <v>0</v>
      </c>
      <c r="E838" s="39">
        <f>C838+D838</f>
        <v>0</v>
      </c>
      <c r="F838" s="39">
        <f t="shared" si="499"/>
        <v>0</v>
      </c>
      <c r="G838" s="39">
        <f t="shared" si="499"/>
        <v>0</v>
      </c>
      <c r="H838" s="40">
        <f t="shared" si="499"/>
        <v>0</v>
      </c>
      <c r="I838" s="13">
        <f t="shared" si="478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498"/>
        <v>0</v>
      </c>
      <c r="D839" s="54">
        <f t="shared" si="498"/>
        <v>0</v>
      </c>
      <c r="E839" s="54">
        <f>C839+D839</f>
        <v>0</v>
      </c>
      <c r="F839" s="54">
        <f t="shared" si="499"/>
        <v>0</v>
      </c>
      <c r="G839" s="54">
        <f t="shared" si="499"/>
        <v>0</v>
      </c>
      <c r="H839" s="55">
        <f t="shared" si="499"/>
        <v>0</v>
      </c>
      <c r="I839" s="72">
        <f t="shared" si="478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478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478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478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500">C844</f>
        <v>96650.7</v>
      </c>
      <c r="D843" s="106">
        <f t="shared" si="500"/>
        <v>0</v>
      </c>
      <c r="E843" s="106">
        <f t="shared" si="500"/>
        <v>96650.7</v>
      </c>
      <c r="F843" s="106">
        <f t="shared" si="500"/>
        <v>323606.90000000002</v>
      </c>
      <c r="G843" s="106">
        <f t="shared" si="500"/>
        <v>0</v>
      </c>
      <c r="H843" s="107">
        <f t="shared" si="500"/>
        <v>0</v>
      </c>
      <c r="I843" s="71">
        <f t="shared" ref="I843:I861" si="501">SUM(E843:H843)</f>
        <v>420257.6</v>
      </c>
    </row>
    <row r="844" spans="1:9" s="5" customFormat="1" x14ac:dyDescent="0.2">
      <c r="A844" s="94" t="s">
        <v>71</v>
      </c>
      <c r="B844" s="95"/>
      <c r="C844" s="96">
        <f t="shared" ref="C844" si="502">SUM(C845,C846,C847,C848)</f>
        <v>96650.7</v>
      </c>
      <c r="D844" s="96">
        <f t="shared" ref="D844:H844" si="503">SUM(D845,D846,D847,D848)</f>
        <v>0</v>
      </c>
      <c r="E844" s="96">
        <f t="shared" si="503"/>
        <v>96650.7</v>
      </c>
      <c r="F844" s="96">
        <f t="shared" si="503"/>
        <v>323606.90000000002</v>
      </c>
      <c r="G844" s="96">
        <f t="shared" si="503"/>
        <v>0</v>
      </c>
      <c r="H844" s="97">
        <f t="shared" si="503"/>
        <v>0</v>
      </c>
      <c r="I844" s="99">
        <f t="shared" si="501"/>
        <v>420257.6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501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501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501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" si="504">SUM(C849,C853,C857)</f>
        <v>94717.7</v>
      </c>
      <c r="D848" s="44">
        <f t="shared" ref="D848:H848" si="505">SUM(D849,D853,D857)</f>
        <v>0</v>
      </c>
      <c r="E848" s="44">
        <f t="shared" si="505"/>
        <v>94717.7</v>
      </c>
      <c r="F848" s="44">
        <f t="shared" si="505"/>
        <v>197127.9</v>
      </c>
      <c r="G848" s="44">
        <f t="shared" si="505"/>
        <v>0</v>
      </c>
      <c r="H848" s="45">
        <f t="shared" si="505"/>
        <v>0</v>
      </c>
      <c r="I848" s="72">
        <f t="shared" si="501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" si="506">SUM(C850:C852)</f>
        <v>94717.7</v>
      </c>
      <c r="D849" s="44">
        <f t="shared" ref="D849:H849" si="507">SUM(D850:D852)</f>
        <v>0</v>
      </c>
      <c r="E849" s="44">
        <f t="shared" si="507"/>
        <v>94717.7</v>
      </c>
      <c r="F849" s="44">
        <f t="shared" si="507"/>
        <v>197127.9</v>
      </c>
      <c r="G849" s="44">
        <f t="shared" si="507"/>
        <v>0</v>
      </c>
      <c r="H849" s="45">
        <f t="shared" si="507"/>
        <v>0</v>
      </c>
      <c r="I849" s="72">
        <f t="shared" si="501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501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501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501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508">SUM(C854:C856)</f>
        <v>0</v>
      </c>
      <c r="D853" s="44">
        <f t="shared" ref="D853:H853" si="509">SUM(D854:D856)</f>
        <v>0</v>
      </c>
      <c r="E853" s="44">
        <f t="shared" si="509"/>
        <v>0</v>
      </c>
      <c r="F853" s="44">
        <f t="shared" si="509"/>
        <v>0</v>
      </c>
      <c r="G853" s="44">
        <f t="shared" si="509"/>
        <v>0</v>
      </c>
      <c r="H853" s="45">
        <f t="shared" si="509"/>
        <v>0</v>
      </c>
      <c r="I853" s="72">
        <f t="shared" si="501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501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501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501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510">SUM(C858:C860)</f>
        <v>0</v>
      </c>
      <c r="D857" s="44">
        <f t="shared" ref="D857:H857" si="511">SUM(D858:D860)</f>
        <v>0</v>
      </c>
      <c r="E857" s="44">
        <f t="shared" si="511"/>
        <v>0</v>
      </c>
      <c r="F857" s="44">
        <f t="shared" si="511"/>
        <v>0</v>
      </c>
      <c r="G857" s="44">
        <f t="shared" si="511"/>
        <v>0</v>
      </c>
      <c r="H857" s="45">
        <f t="shared" si="511"/>
        <v>0</v>
      </c>
      <c r="I857" s="72">
        <f t="shared" si="501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501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501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501"/>
        <v>0</v>
      </c>
    </row>
    <row r="861" spans="1:9" s="5" customFormat="1" x14ac:dyDescent="0.2">
      <c r="A861" s="94" t="s">
        <v>68</v>
      </c>
      <c r="B861" s="95"/>
      <c r="C861" s="96">
        <f t="shared" ref="C861" si="512">SUM(C862,C865,C888)</f>
        <v>96650.7</v>
      </c>
      <c r="D861" s="96">
        <f t="shared" ref="D861:H861" si="513">SUM(D862,D865,D888)</f>
        <v>0</v>
      </c>
      <c r="E861" s="96">
        <f t="shared" si="513"/>
        <v>96650.7</v>
      </c>
      <c r="F861" s="96">
        <f t="shared" si="513"/>
        <v>323606.90000000002</v>
      </c>
      <c r="G861" s="96">
        <f t="shared" si="513"/>
        <v>0</v>
      </c>
      <c r="H861" s="97">
        <f t="shared" si="513"/>
        <v>0</v>
      </c>
      <c r="I861" s="99">
        <f t="shared" si="501"/>
        <v>420257.6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514">SUM(C863)</f>
        <v>0</v>
      </c>
      <c r="D862" s="44">
        <f t="shared" si="514"/>
        <v>0</v>
      </c>
      <c r="E862" s="44">
        <f t="shared" si="514"/>
        <v>0</v>
      </c>
      <c r="F862" s="44">
        <f t="shared" si="514"/>
        <v>0</v>
      </c>
      <c r="G862" s="44">
        <f t="shared" si="514"/>
        <v>0</v>
      </c>
      <c r="H862" s="45">
        <f t="shared" si="514"/>
        <v>0</v>
      </c>
      <c r="I862" s="72">
        <f t="shared" ref="I862:I890" si="515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515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515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" si="516">SUM(C866,C873,C880)</f>
        <v>96650.7</v>
      </c>
      <c r="D865" s="44">
        <f t="shared" ref="D865:H865" si="517">SUM(D866,D873,D880)</f>
        <v>0</v>
      </c>
      <c r="E865" s="44">
        <f t="shared" si="517"/>
        <v>96650.7</v>
      </c>
      <c r="F865" s="44">
        <f t="shared" si="517"/>
        <v>323606.90000000002</v>
      </c>
      <c r="G865" s="44">
        <f t="shared" si="517"/>
        <v>0</v>
      </c>
      <c r="H865" s="45">
        <f t="shared" si="517"/>
        <v>0</v>
      </c>
      <c r="I865" s="72">
        <f t="shared" si="515"/>
        <v>420257.6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" si="518">SUM(C870,C871,C872)</f>
        <v>96650.7</v>
      </c>
      <c r="D866" s="44">
        <f t="shared" ref="D866:H866" si="519">SUM(D870,D871,D872)</f>
        <v>0</v>
      </c>
      <c r="E866" s="44">
        <f t="shared" si="519"/>
        <v>96650.7</v>
      </c>
      <c r="F866" s="44">
        <f t="shared" si="519"/>
        <v>323606.90000000002</v>
      </c>
      <c r="G866" s="44">
        <f t="shared" si="519"/>
        <v>0</v>
      </c>
      <c r="H866" s="45">
        <f t="shared" si="519"/>
        <v>0</v>
      </c>
      <c r="I866" s="72">
        <f t="shared" si="515"/>
        <v>420257.6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515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70.300000000017505</v>
      </c>
      <c r="D868" s="44">
        <f>D870+D871+D872-D869</f>
        <v>0</v>
      </c>
      <c r="E868" s="44">
        <f t="shared" ref="E868:H868" si="520">E870+E871+E872-E869</f>
        <v>70.300000000017505</v>
      </c>
      <c r="F868" s="44">
        <f t="shared" si="520"/>
        <v>0</v>
      </c>
      <c r="G868" s="44">
        <f t="shared" si="520"/>
        <v>0</v>
      </c>
      <c r="H868" s="45">
        <f t="shared" si="520"/>
        <v>0</v>
      </c>
      <c r="I868" s="72">
        <f t="shared" si="515"/>
        <v>70.300000000017505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515"/>
        <v>420187.3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</v>
      </c>
      <c r="G870" s="54"/>
      <c r="H870" s="55"/>
      <c r="I870" s="72">
        <f t="shared" si="515"/>
        <v>44670.2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515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515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521">SUM(C877,C878,C879)</f>
        <v>0</v>
      </c>
      <c r="D873" s="44">
        <f t="shared" si="521"/>
        <v>0</v>
      </c>
      <c r="E873" s="44">
        <f t="shared" si="521"/>
        <v>0</v>
      </c>
      <c r="F873" s="44">
        <f t="shared" si="521"/>
        <v>0</v>
      </c>
      <c r="G873" s="44">
        <f t="shared" si="521"/>
        <v>0</v>
      </c>
      <c r="H873" s="45">
        <f t="shared" si="521"/>
        <v>0</v>
      </c>
      <c r="I873" s="72">
        <f t="shared" si="515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515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522">C877+C878+C879-C876</f>
        <v>0</v>
      </c>
      <c r="D875" s="44">
        <f t="shared" si="522"/>
        <v>0</v>
      </c>
      <c r="E875" s="44">
        <f t="shared" si="522"/>
        <v>0</v>
      </c>
      <c r="F875" s="44">
        <f t="shared" si="522"/>
        <v>0</v>
      </c>
      <c r="G875" s="44">
        <f t="shared" si="522"/>
        <v>0</v>
      </c>
      <c r="H875" s="45">
        <f t="shared" si="522"/>
        <v>0</v>
      </c>
      <c r="I875" s="72">
        <f t="shared" si="515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515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515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515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515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523">SUM(C884,C885,C886)</f>
        <v>0</v>
      </c>
      <c r="D880" s="44">
        <f t="shared" si="523"/>
        <v>0</v>
      </c>
      <c r="E880" s="44">
        <f t="shared" si="523"/>
        <v>0</v>
      </c>
      <c r="F880" s="44">
        <f t="shared" si="523"/>
        <v>0</v>
      </c>
      <c r="G880" s="44">
        <f t="shared" si="523"/>
        <v>0</v>
      </c>
      <c r="H880" s="45">
        <f t="shared" si="523"/>
        <v>0</v>
      </c>
      <c r="I880" s="72">
        <f t="shared" si="515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515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524">C884+C885+C886-C883</f>
        <v>0</v>
      </c>
      <c r="D882" s="44">
        <f t="shared" si="524"/>
        <v>0</v>
      </c>
      <c r="E882" s="44">
        <f t="shared" si="524"/>
        <v>0</v>
      </c>
      <c r="F882" s="44">
        <f t="shared" si="524"/>
        <v>0</v>
      </c>
      <c r="G882" s="44">
        <f t="shared" si="524"/>
        <v>0</v>
      </c>
      <c r="H882" s="45">
        <f t="shared" si="524"/>
        <v>0</v>
      </c>
      <c r="I882" s="72">
        <f t="shared" si="515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515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515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515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515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515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515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515"/>
        <v>0</v>
      </c>
    </row>
    <row r="890" spans="1:9" s="3" customFormat="1" hidden="1" x14ac:dyDescent="0.2">
      <c r="A890" s="127" t="s">
        <v>65</v>
      </c>
      <c r="B890" s="128"/>
      <c r="C890" s="129">
        <f t="shared" ref="C890:H890" si="525">C843-C861</f>
        <v>0</v>
      </c>
      <c r="D890" s="129">
        <f t="shared" si="525"/>
        <v>0</v>
      </c>
      <c r="E890" s="129">
        <f t="shared" si="525"/>
        <v>0</v>
      </c>
      <c r="F890" s="129">
        <f t="shared" si="525"/>
        <v>0</v>
      </c>
      <c r="G890" s="129">
        <f t="shared" si="525"/>
        <v>0</v>
      </c>
      <c r="H890" s="130">
        <f t="shared" si="525"/>
        <v>0</v>
      </c>
      <c r="I890" s="72">
        <f t="shared" si="515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43" si="526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527">C893</f>
        <v>0</v>
      </c>
      <c r="D892" s="106">
        <f t="shared" si="527"/>
        <v>0</v>
      </c>
      <c r="E892" s="106">
        <f t="shared" si="527"/>
        <v>0</v>
      </c>
      <c r="F892" s="106">
        <f t="shared" si="527"/>
        <v>0</v>
      </c>
      <c r="G892" s="106">
        <f t="shared" si="527"/>
        <v>0</v>
      </c>
      <c r="H892" s="107">
        <f t="shared" si="527"/>
        <v>0</v>
      </c>
      <c r="I892" s="71">
        <f t="shared" si="526"/>
        <v>0</v>
      </c>
    </row>
    <row r="893" spans="1:9" hidden="1" x14ac:dyDescent="0.2">
      <c r="A893" s="100" t="s">
        <v>71</v>
      </c>
      <c r="B893" s="101"/>
      <c r="C893" s="102">
        <f t="shared" ref="C893" si="528">SUM(C894,C895,C896,C897)</f>
        <v>0</v>
      </c>
      <c r="D893" s="102">
        <f t="shared" ref="D893:H893" si="529">SUM(D894,D895,D896,D897)</f>
        <v>0</v>
      </c>
      <c r="E893" s="102">
        <f t="shared" si="529"/>
        <v>0</v>
      </c>
      <c r="F893" s="102">
        <f t="shared" si="529"/>
        <v>0</v>
      </c>
      <c r="G893" s="102">
        <f t="shared" si="529"/>
        <v>0</v>
      </c>
      <c r="H893" s="103">
        <f t="shared" si="529"/>
        <v>0</v>
      </c>
      <c r="I893" s="13">
        <f t="shared" si="526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526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526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526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530">SUM(C898,C902,C906)</f>
        <v>0</v>
      </c>
      <c r="D897" s="44">
        <f t="shared" si="530"/>
        <v>0</v>
      </c>
      <c r="E897" s="44">
        <f t="shared" si="530"/>
        <v>0</v>
      </c>
      <c r="F897" s="44">
        <f t="shared" si="530"/>
        <v>0</v>
      </c>
      <c r="G897" s="44">
        <f t="shared" si="530"/>
        <v>0</v>
      </c>
      <c r="H897" s="45">
        <f t="shared" si="530"/>
        <v>0</v>
      </c>
      <c r="I897" s="72">
        <f t="shared" si="526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531">SUM(C899:C901)</f>
        <v>0</v>
      </c>
      <c r="D898" s="44">
        <f t="shared" si="531"/>
        <v>0</v>
      </c>
      <c r="E898" s="44">
        <f t="shared" si="531"/>
        <v>0</v>
      </c>
      <c r="F898" s="44">
        <f t="shared" si="531"/>
        <v>0</v>
      </c>
      <c r="G898" s="44">
        <f t="shared" si="531"/>
        <v>0</v>
      </c>
      <c r="H898" s="45">
        <f t="shared" si="531"/>
        <v>0</v>
      </c>
      <c r="I898" s="72">
        <f t="shared" si="526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526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526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526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532">SUM(C903:C905)</f>
        <v>0</v>
      </c>
      <c r="D902" s="44">
        <f t="shared" si="532"/>
        <v>0</v>
      </c>
      <c r="E902" s="44">
        <f t="shared" si="532"/>
        <v>0</v>
      </c>
      <c r="F902" s="44">
        <f t="shared" si="532"/>
        <v>0</v>
      </c>
      <c r="G902" s="44">
        <f t="shared" si="532"/>
        <v>0</v>
      </c>
      <c r="H902" s="45">
        <f t="shared" si="532"/>
        <v>0</v>
      </c>
      <c r="I902" s="72">
        <f t="shared" si="526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526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526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526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533">SUM(C907:C909)</f>
        <v>0</v>
      </c>
      <c r="D906" s="44">
        <f t="shared" si="533"/>
        <v>0</v>
      </c>
      <c r="E906" s="44">
        <f t="shared" si="533"/>
        <v>0</v>
      </c>
      <c r="F906" s="44">
        <f t="shared" si="533"/>
        <v>0</v>
      </c>
      <c r="G906" s="44">
        <f t="shared" si="533"/>
        <v>0</v>
      </c>
      <c r="H906" s="45">
        <f t="shared" si="533"/>
        <v>0</v>
      </c>
      <c r="I906" s="72">
        <f t="shared" si="526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526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526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526"/>
        <v>0</v>
      </c>
    </row>
    <row r="910" spans="1:9" hidden="1" x14ac:dyDescent="0.2">
      <c r="A910" s="100" t="s">
        <v>68</v>
      </c>
      <c r="B910" s="101"/>
      <c r="C910" s="102">
        <f t="shared" ref="C910" si="534">SUM(C911,C914,C937)</f>
        <v>0</v>
      </c>
      <c r="D910" s="102">
        <f t="shared" ref="D910:H910" si="535">SUM(D911,D914,D937)</f>
        <v>0</v>
      </c>
      <c r="E910" s="102">
        <f t="shared" si="535"/>
        <v>0</v>
      </c>
      <c r="F910" s="102">
        <f t="shared" si="535"/>
        <v>0</v>
      </c>
      <c r="G910" s="102">
        <f t="shared" si="535"/>
        <v>0</v>
      </c>
      <c r="H910" s="103">
        <f t="shared" si="535"/>
        <v>0</v>
      </c>
      <c r="I910" s="13">
        <f t="shared" si="526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536">SUM(C912)</f>
        <v>0</v>
      </c>
      <c r="D911" s="44">
        <f t="shared" si="536"/>
        <v>0</v>
      </c>
      <c r="E911" s="44">
        <f t="shared" si="536"/>
        <v>0</v>
      </c>
      <c r="F911" s="44">
        <f t="shared" si="536"/>
        <v>0</v>
      </c>
      <c r="G911" s="44">
        <f t="shared" si="536"/>
        <v>0</v>
      </c>
      <c r="H911" s="45">
        <f t="shared" si="536"/>
        <v>0</v>
      </c>
      <c r="I911" s="13">
        <f t="shared" si="526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526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526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" si="537">SUM(C915,C922,C929)</f>
        <v>0</v>
      </c>
      <c r="D914" s="44">
        <f t="shared" ref="D914:H914" si="538">SUM(D915,D922,D929)</f>
        <v>0</v>
      </c>
      <c r="E914" s="44">
        <f t="shared" si="538"/>
        <v>0</v>
      </c>
      <c r="F914" s="44">
        <f t="shared" si="538"/>
        <v>0</v>
      </c>
      <c r="G914" s="44">
        <f t="shared" si="538"/>
        <v>0</v>
      </c>
      <c r="H914" s="45">
        <f t="shared" si="538"/>
        <v>0</v>
      </c>
      <c r="I914" s="13">
        <f t="shared" si="526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539">SUM(C919,C920,C921)</f>
        <v>0</v>
      </c>
      <c r="D915" s="44">
        <f t="shared" si="539"/>
        <v>0</v>
      </c>
      <c r="E915" s="44">
        <f t="shared" si="539"/>
        <v>0</v>
      </c>
      <c r="F915" s="44">
        <f t="shared" si="539"/>
        <v>0</v>
      </c>
      <c r="G915" s="44">
        <f t="shared" si="539"/>
        <v>0</v>
      </c>
      <c r="H915" s="45">
        <f t="shared" si="539"/>
        <v>0</v>
      </c>
      <c r="I915" s="72">
        <f t="shared" si="526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526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540">C919+C920+C921-C918</f>
        <v>0</v>
      </c>
      <c r="D917" s="44">
        <f t="shared" si="540"/>
        <v>0</v>
      </c>
      <c r="E917" s="44">
        <f t="shared" si="540"/>
        <v>0</v>
      </c>
      <c r="F917" s="44">
        <f t="shared" si="540"/>
        <v>0</v>
      </c>
      <c r="G917" s="44">
        <f t="shared" si="540"/>
        <v>0</v>
      </c>
      <c r="H917" s="45">
        <f t="shared" si="540"/>
        <v>0</v>
      </c>
      <c r="I917" s="72">
        <f t="shared" si="526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526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526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526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526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541">SUM(C926,C927,C928)</f>
        <v>0</v>
      </c>
      <c r="D922" s="44">
        <f t="shared" si="541"/>
        <v>0</v>
      </c>
      <c r="E922" s="44">
        <f t="shared" si="541"/>
        <v>0</v>
      </c>
      <c r="F922" s="44">
        <f t="shared" si="541"/>
        <v>0</v>
      </c>
      <c r="G922" s="44">
        <f t="shared" si="541"/>
        <v>0</v>
      </c>
      <c r="H922" s="45">
        <f t="shared" si="541"/>
        <v>0</v>
      </c>
      <c r="I922" s="72">
        <f t="shared" si="526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526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542">C926+C927+C928-C925</f>
        <v>0</v>
      </c>
      <c r="D924" s="44">
        <f t="shared" si="542"/>
        <v>0</v>
      </c>
      <c r="E924" s="44">
        <f t="shared" si="542"/>
        <v>0</v>
      </c>
      <c r="F924" s="44">
        <f t="shared" si="542"/>
        <v>0</v>
      </c>
      <c r="G924" s="44">
        <f t="shared" si="542"/>
        <v>0</v>
      </c>
      <c r="H924" s="45">
        <f t="shared" si="542"/>
        <v>0</v>
      </c>
      <c r="I924" s="72">
        <f t="shared" si="526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526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526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526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526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" si="543">SUM(C933,C934,C935)</f>
        <v>0</v>
      </c>
      <c r="D929" s="44">
        <f t="shared" ref="D929:H929" si="544">SUM(D933,D934,D935)</f>
        <v>0</v>
      </c>
      <c r="E929" s="44">
        <f t="shared" si="544"/>
        <v>0</v>
      </c>
      <c r="F929" s="44">
        <f t="shared" si="544"/>
        <v>0</v>
      </c>
      <c r="G929" s="44">
        <f t="shared" si="544"/>
        <v>0</v>
      </c>
      <c r="H929" s="45">
        <f t="shared" si="544"/>
        <v>0</v>
      </c>
      <c r="I929" s="13">
        <f t="shared" si="526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526"/>
        <v>0</v>
      </c>
    </row>
    <row r="931" spans="1:11" hidden="1" x14ac:dyDescent="0.2">
      <c r="A931" s="64" t="s">
        <v>46</v>
      </c>
      <c r="B931" s="65"/>
      <c r="C931" s="44">
        <f t="shared" ref="C931" si="545">C933+C934+C935-C932</f>
        <v>0</v>
      </c>
      <c r="D931" s="44">
        <f t="shared" ref="D931:H931" si="546">D933+D934+D935-D932</f>
        <v>0</v>
      </c>
      <c r="E931" s="44">
        <f t="shared" si="546"/>
        <v>0</v>
      </c>
      <c r="F931" s="44">
        <f t="shared" si="546"/>
        <v>0</v>
      </c>
      <c r="G931" s="44">
        <f t="shared" si="546"/>
        <v>0</v>
      </c>
      <c r="H931" s="45">
        <f t="shared" si="546"/>
        <v>0</v>
      </c>
      <c r="I931" s="13">
        <f t="shared" si="526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526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526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526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526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526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526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526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547">C892-C910</f>
        <v>0</v>
      </c>
      <c r="D939" s="44">
        <f t="shared" si="547"/>
        <v>0</v>
      </c>
      <c r="E939" s="44">
        <f t="shared" si="547"/>
        <v>0</v>
      </c>
      <c r="F939" s="44">
        <f t="shared" si="547"/>
        <v>0</v>
      </c>
      <c r="G939" s="44">
        <f t="shared" si="547"/>
        <v>0</v>
      </c>
      <c r="H939" s="45">
        <f t="shared" si="547"/>
        <v>0</v>
      </c>
      <c r="I939" s="72">
        <f t="shared" si="526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548">C941</f>
        <v>0</v>
      </c>
      <c r="D940" s="106">
        <f t="shared" si="548"/>
        <v>0</v>
      </c>
      <c r="E940" s="106">
        <f t="shared" si="548"/>
        <v>0</v>
      </c>
      <c r="F940" s="106">
        <f t="shared" si="548"/>
        <v>0</v>
      </c>
      <c r="G940" s="106">
        <f t="shared" si="548"/>
        <v>0</v>
      </c>
      <c r="H940" s="107">
        <f t="shared" si="548"/>
        <v>0</v>
      </c>
      <c r="I940" s="71">
        <f t="shared" si="526"/>
        <v>0</v>
      </c>
    </row>
    <row r="941" spans="1:11" hidden="1" x14ac:dyDescent="0.2">
      <c r="A941" s="100" t="s">
        <v>71</v>
      </c>
      <c r="B941" s="101"/>
      <c r="C941" s="102">
        <f t="shared" ref="C941" si="549">SUM(C942,C943,C944,C945)</f>
        <v>0</v>
      </c>
      <c r="D941" s="102">
        <f t="shared" ref="D941:H941" si="550">SUM(D942,D943,D944,D945)</f>
        <v>0</v>
      </c>
      <c r="E941" s="102">
        <f t="shared" si="550"/>
        <v>0</v>
      </c>
      <c r="F941" s="102">
        <f t="shared" si="550"/>
        <v>0</v>
      </c>
      <c r="G941" s="102">
        <f t="shared" si="550"/>
        <v>0</v>
      </c>
      <c r="H941" s="103">
        <f t="shared" si="550"/>
        <v>0</v>
      </c>
      <c r="I941" s="13">
        <f t="shared" si="526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526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526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ref="I944:I1007" si="551">SUM(E944:H944)</f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552">SUM(C946,C950,C954)</f>
        <v>0</v>
      </c>
      <c r="D945" s="44">
        <f t="shared" si="552"/>
        <v>0</v>
      </c>
      <c r="E945" s="44">
        <f t="shared" si="552"/>
        <v>0</v>
      </c>
      <c r="F945" s="44">
        <f t="shared" si="552"/>
        <v>0</v>
      </c>
      <c r="G945" s="44">
        <f t="shared" si="552"/>
        <v>0</v>
      </c>
      <c r="H945" s="45">
        <f t="shared" si="552"/>
        <v>0</v>
      </c>
      <c r="I945" s="72">
        <f t="shared" si="551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553">SUM(C947:C949)</f>
        <v>0</v>
      </c>
      <c r="D946" s="44">
        <f t="shared" si="553"/>
        <v>0</v>
      </c>
      <c r="E946" s="44">
        <f t="shared" si="553"/>
        <v>0</v>
      </c>
      <c r="F946" s="44">
        <f t="shared" si="553"/>
        <v>0</v>
      </c>
      <c r="G946" s="44">
        <f t="shared" si="553"/>
        <v>0</v>
      </c>
      <c r="H946" s="45">
        <f t="shared" si="553"/>
        <v>0</v>
      </c>
      <c r="I946" s="72">
        <f t="shared" si="551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551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551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551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554">SUM(C951:C953)</f>
        <v>0</v>
      </c>
      <c r="D950" s="44">
        <f t="shared" si="554"/>
        <v>0</v>
      </c>
      <c r="E950" s="44">
        <f t="shared" si="554"/>
        <v>0</v>
      </c>
      <c r="F950" s="44">
        <f t="shared" si="554"/>
        <v>0</v>
      </c>
      <c r="G950" s="44">
        <f t="shared" si="554"/>
        <v>0</v>
      </c>
      <c r="H950" s="45">
        <f t="shared" si="554"/>
        <v>0</v>
      </c>
      <c r="I950" s="72">
        <f t="shared" si="551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551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551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551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555">SUM(C955:C957)</f>
        <v>0</v>
      </c>
      <c r="D954" s="44">
        <f t="shared" si="555"/>
        <v>0</v>
      </c>
      <c r="E954" s="44">
        <f t="shared" si="555"/>
        <v>0</v>
      </c>
      <c r="F954" s="44">
        <f t="shared" si="555"/>
        <v>0</v>
      </c>
      <c r="G954" s="44">
        <f t="shared" si="555"/>
        <v>0</v>
      </c>
      <c r="H954" s="45">
        <f t="shared" si="555"/>
        <v>0</v>
      </c>
      <c r="I954" s="72">
        <f t="shared" si="551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si="551"/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551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551"/>
        <v>0</v>
      </c>
    </row>
    <row r="958" spans="1:9" hidden="1" x14ac:dyDescent="0.2">
      <c r="A958" s="100" t="s">
        <v>68</v>
      </c>
      <c r="B958" s="101"/>
      <c r="C958" s="102">
        <f t="shared" ref="C958" si="556">SUM(C959,C962,C985)</f>
        <v>0</v>
      </c>
      <c r="D958" s="102">
        <f t="shared" ref="D958:H958" si="557">SUM(D959,D962,D985)</f>
        <v>0</v>
      </c>
      <c r="E958" s="102">
        <f t="shared" si="557"/>
        <v>0</v>
      </c>
      <c r="F958" s="102">
        <f t="shared" si="557"/>
        <v>0</v>
      </c>
      <c r="G958" s="102">
        <f t="shared" si="557"/>
        <v>0</v>
      </c>
      <c r="H958" s="103">
        <f t="shared" si="557"/>
        <v>0</v>
      </c>
      <c r="I958" s="13">
        <f t="shared" si="551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558">SUM(C960)</f>
        <v>0</v>
      </c>
      <c r="D959" s="44">
        <f t="shared" si="558"/>
        <v>0</v>
      </c>
      <c r="E959" s="44">
        <f t="shared" si="558"/>
        <v>0</v>
      </c>
      <c r="F959" s="44">
        <f t="shared" si="558"/>
        <v>0</v>
      </c>
      <c r="G959" s="44">
        <f t="shared" si="558"/>
        <v>0</v>
      </c>
      <c r="H959" s="45">
        <f t="shared" si="558"/>
        <v>0</v>
      </c>
      <c r="I959" s="13">
        <f t="shared" si="551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55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551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" si="559">SUM(C963,C970,C977)</f>
        <v>0</v>
      </c>
      <c r="D962" s="44">
        <f t="shared" ref="D962:H962" si="560">SUM(D963,D970,D977)</f>
        <v>0</v>
      </c>
      <c r="E962" s="44">
        <f t="shared" si="560"/>
        <v>0</v>
      </c>
      <c r="F962" s="44">
        <f t="shared" si="560"/>
        <v>0</v>
      </c>
      <c r="G962" s="44">
        <f t="shared" si="560"/>
        <v>0</v>
      </c>
      <c r="H962" s="45">
        <f t="shared" si="560"/>
        <v>0</v>
      </c>
      <c r="I962" s="13">
        <f t="shared" si="55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561">SUM(C967,C968,C969)</f>
        <v>0</v>
      </c>
      <c r="D963" s="44">
        <f t="shared" si="561"/>
        <v>0</v>
      </c>
      <c r="E963" s="44">
        <f t="shared" si="561"/>
        <v>0</v>
      </c>
      <c r="F963" s="44">
        <f t="shared" si="561"/>
        <v>0</v>
      </c>
      <c r="G963" s="44">
        <f t="shared" si="561"/>
        <v>0</v>
      </c>
      <c r="H963" s="45">
        <f t="shared" si="561"/>
        <v>0</v>
      </c>
      <c r="I963" s="72">
        <f t="shared" si="55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551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562">C967+C968+C969-C966</f>
        <v>0</v>
      </c>
      <c r="D965" s="44">
        <f t="shared" si="562"/>
        <v>0</v>
      </c>
      <c r="E965" s="44">
        <f t="shared" si="562"/>
        <v>0</v>
      </c>
      <c r="F965" s="44">
        <f t="shared" si="562"/>
        <v>0</v>
      </c>
      <c r="G965" s="44">
        <f t="shared" si="562"/>
        <v>0</v>
      </c>
      <c r="H965" s="45">
        <f t="shared" si="562"/>
        <v>0</v>
      </c>
      <c r="I965" s="72">
        <f t="shared" si="551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551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551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551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55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563">SUM(C974,C975,C976)</f>
        <v>0</v>
      </c>
      <c r="D970" s="44">
        <f t="shared" si="563"/>
        <v>0</v>
      </c>
      <c r="E970" s="44">
        <f t="shared" si="563"/>
        <v>0</v>
      </c>
      <c r="F970" s="44">
        <f t="shared" si="563"/>
        <v>0</v>
      </c>
      <c r="G970" s="44">
        <f t="shared" si="563"/>
        <v>0</v>
      </c>
      <c r="H970" s="45">
        <f t="shared" si="563"/>
        <v>0</v>
      </c>
      <c r="I970" s="72">
        <f t="shared" si="55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551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564">C974+C975+C976-C973</f>
        <v>0</v>
      </c>
      <c r="D972" s="44">
        <f t="shared" si="564"/>
        <v>0</v>
      </c>
      <c r="E972" s="44">
        <f t="shared" si="564"/>
        <v>0</v>
      </c>
      <c r="F972" s="44">
        <f t="shared" si="564"/>
        <v>0</v>
      </c>
      <c r="G972" s="44">
        <f t="shared" si="564"/>
        <v>0</v>
      </c>
      <c r="H972" s="45">
        <f t="shared" si="564"/>
        <v>0</v>
      </c>
      <c r="I972" s="72">
        <f t="shared" si="551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551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551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551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551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" si="565">SUM(C981,C982,C983)</f>
        <v>0</v>
      </c>
      <c r="D977" s="44">
        <f t="shared" ref="D977:H977" si="566">SUM(D981,D982,D983)</f>
        <v>0</v>
      </c>
      <c r="E977" s="44">
        <f t="shared" si="566"/>
        <v>0</v>
      </c>
      <c r="F977" s="44">
        <f t="shared" si="566"/>
        <v>0</v>
      </c>
      <c r="G977" s="44">
        <f t="shared" si="566"/>
        <v>0</v>
      </c>
      <c r="H977" s="45">
        <f t="shared" si="566"/>
        <v>0</v>
      </c>
      <c r="I977" s="13">
        <f t="shared" si="551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551"/>
        <v>0</v>
      </c>
    </row>
    <row r="979" spans="1:11" s="6" customFormat="1" hidden="1" x14ac:dyDescent="0.2">
      <c r="A979" s="64" t="s">
        <v>46</v>
      </c>
      <c r="B979" s="65"/>
      <c r="C979" s="125">
        <f t="shared" ref="C979" si="567">C981+C982+C983-C980</f>
        <v>0</v>
      </c>
      <c r="D979" s="125">
        <f t="shared" ref="D979:H979" si="568">D981+D982+D983-D980</f>
        <v>0</v>
      </c>
      <c r="E979" s="125">
        <f t="shared" si="568"/>
        <v>0</v>
      </c>
      <c r="F979" s="125">
        <f t="shared" si="568"/>
        <v>0</v>
      </c>
      <c r="G979" s="125">
        <f t="shared" si="568"/>
        <v>0</v>
      </c>
      <c r="H979" s="126">
        <f t="shared" si="568"/>
        <v>0</v>
      </c>
      <c r="I979" s="112">
        <f t="shared" si="551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551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551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551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551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551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551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551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569">C940-C958</f>
        <v>0</v>
      </c>
      <c r="D987" s="44">
        <f t="shared" si="569"/>
        <v>0</v>
      </c>
      <c r="E987" s="44">
        <f t="shared" si="569"/>
        <v>0</v>
      </c>
      <c r="F987" s="44">
        <f t="shared" si="569"/>
        <v>0</v>
      </c>
      <c r="G987" s="44">
        <f t="shared" si="569"/>
        <v>0</v>
      </c>
      <c r="H987" s="45">
        <f t="shared" si="569"/>
        <v>0</v>
      </c>
      <c r="I987" s="72">
        <f t="shared" si="551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551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570">C990</f>
        <v>13153.9</v>
      </c>
      <c r="D989" s="106">
        <f t="shared" si="570"/>
        <v>0</v>
      </c>
      <c r="E989" s="106">
        <f t="shared" si="570"/>
        <v>13153.9</v>
      </c>
      <c r="F989" s="106">
        <f t="shared" si="570"/>
        <v>6249.8</v>
      </c>
      <c r="G989" s="106">
        <f t="shared" si="570"/>
        <v>0</v>
      </c>
      <c r="H989" s="107">
        <f t="shared" si="570"/>
        <v>0</v>
      </c>
      <c r="I989" s="71">
        <f t="shared" si="551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571">SUM(E991,E992,E993,E994)</f>
        <v>13153.9</v>
      </c>
      <c r="F990" s="96">
        <f t="shared" si="571"/>
        <v>6249.8</v>
      </c>
      <c r="G990" s="96">
        <f t="shared" si="571"/>
        <v>0</v>
      </c>
      <c r="H990" s="97">
        <f t="shared" si="571"/>
        <v>0</v>
      </c>
      <c r="I990" s="99">
        <f t="shared" si="551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551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55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55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" si="572">SUM(C995,C999,C1003)</f>
        <v>12890.8</v>
      </c>
      <c r="D994" s="44">
        <f t="shared" ref="D994:H994" si="573">SUM(D995,D999,D1003)</f>
        <v>0</v>
      </c>
      <c r="E994" s="44">
        <f t="shared" si="573"/>
        <v>12890.8</v>
      </c>
      <c r="F994" s="44">
        <f t="shared" si="573"/>
        <v>6124.8</v>
      </c>
      <c r="G994" s="44">
        <f t="shared" si="573"/>
        <v>0</v>
      </c>
      <c r="H994" s="45">
        <f t="shared" si="573"/>
        <v>0</v>
      </c>
      <c r="I994" s="72">
        <f t="shared" si="55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" si="574">SUM(C996:C998)</f>
        <v>12890.8</v>
      </c>
      <c r="D995" s="44">
        <f t="shared" ref="D995:H995" si="575">SUM(D996:D998)</f>
        <v>0</v>
      </c>
      <c r="E995" s="44">
        <f t="shared" si="575"/>
        <v>12890.8</v>
      </c>
      <c r="F995" s="44">
        <f t="shared" si="575"/>
        <v>6124.8</v>
      </c>
      <c r="G995" s="44">
        <f t="shared" si="575"/>
        <v>0</v>
      </c>
      <c r="H995" s="45">
        <f t="shared" si="575"/>
        <v>0</v>
      </c>
      <c r="I995" s="72">
        <f t="shared" si="55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551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55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55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576">SUM(C1000:C1002)</f>
        <v>0</v>
      </c>
      <c r="D999" s="44">
        <f t="shared" ref="D999:H999" si="577">SUM(D1000:D1002)</f>
        <v>0</v>
      </c>
      <c r="E999" s="44">
        <f t="shared" si="577"/>
        <v>0</v>
      </c>
      <c r="F999" s="44">
        <f t="shared" si="577"/>
        <v>0</v>
      </c>
      <c r="G999" s="44">
        <f t="shared" si="577"/>
        <v>0</v>
      </c>
      <c r="H999" s="45">
        <f t="shared" si="577"/>
        <v>0</v>
      </c>
      <c r="I999" s="72">
        <f t="shared" si="55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55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55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55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578">SUM(C1004:C1006)</f>
        <v>0</v>
      </c>
      <c r="D1003" s="44">
        <f t="shared" ref="D1003:H1003" si="579">SUM(D1004:D1006)</f>
        <v>0</v>
      </c>
      <c r="E1003" s="44">
        <f t="shared" si="579"/>
        <v>0</v>
      </c>
      <c r="F1003" s="44">
        <f t="shared" si="579"/>
        <v>0</v>
      </c>
      <c r="G1003" s="44">
        <f t="shared" si="579"/>
        <v>0</v>
      </c>
      <c r="H1003" s="45">
        <f t="shared" si="579"/>
        <v>0</v>
      </c>
      <c r="I1003" s="72">
        <f t="shared" si="55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55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55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551"/>
        <v>0</v>
      </c>
    </row>
    <row r="1007" spans="1:9" s="5" customFormat="1" x14ac:dyDescent="0.2">
      <c r="A1007" s="94" t="s">
        <v>68</v>
      </c>
      <c r="B1007" s="95"/>
      <c r="C1007" s="96">
        <f t="shared" ref="C1007" si="580">SUM(C1008,C1011,C1034)</f>
        <v>13153.9</v>
      </c>
      <c r="D1007" s="96">
        <f t="shared" ref="D1007:H1007" si="581">SUM(D1008,D1011,D1034)</f>
        <v>0</v>
      </c>
      <c r="E1007" s="96">
        <f t="shared" si="581"/>
        <v>13153.9</v>
      </c>
      <c r="F1007" s="96">
        <f t="shared" si="581"/>
        <v>6249.8</v>
      </c>
      <c r="G1007" s="96">
        <f t="shared" si="581"/>
        <v>0</v>
      </c>
      <c r="H1007" s="97">
        <f t="shared" si="581"/>
        <v>0</v>
      </c>
      <c r="I1007" s="99">
        <f t="shared" si="55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582">SUM(C1009)</f>
        <v>0</v>
      </c>
      <c r="D1008" s="44">
        <f t="shared" si="582"/>
        <v>0</v>
      </c>
      <c r="E1008" s="44">
        <f t="shared" si="582"/>
        <v>0</v>
      </c>
      <c r="F1008" s="44">
        <f t="shared" si="582"/>
        <v>0</v>
      </c>
      <c r="G1008" s="44">
        <f t="shared" si="582"/>
        <v>0</v>
      </c>
      <c r="H1008" s="45">
        <f t="shared" si="582"/>
        <v>0</v>
      </c>
      <c r="I1008" s="72">
        <f t="shared" ref="I1008:I1036" si="583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583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583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" si="584">SUM(C1012,C1019,C1026)</f>
        <v>13153.9</v>
      </c>
      <c r="D1011" s="44">
        <f t="shared" ref="D1011:H1011" si="585">SUM(D1012,D1019,D1026)</f>
        <v>0</v>
      </c>
      <c r="E1011" s="44">
        <f t="shared" si="585"/>
        <v>13153.9</v>
      </c>
      <c r="F1011" s="44">
        <f t="shared" si="585"/>
        <v>6249.8</v>
      </c>
      <c r="G1011" s="44">
        <f t="shared" si="585"/>
        <v>0</v>
      </c>
      <c r="H1011" s="45">
        <f t="shared" si="585"/>
        <v>0</v>
      </c>
      <c r="I1011" s="72">
        <f t="shared" si="583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" si="586">SUM(C1016,C1017,C1018)</f>
        <v>13153.9</v>
      </c>
      <c r="D1012" s="44">
        <f t="shared" ref="D1012:H1012" si="587">SUM(D1016,D1017,D1018)</f>
        <v>0</v>
      </c>
      <c r="E1012" s="44">
        <f t="shared" si="587"/>
        <v>13153.9</v>
      </c>
      <c r="F1012" s="44">
        <f t="shared" si="587"/>
        <v>6249.8</v>
      </c>
      <c r="G1012" s="44">
        <f t="shared" si="587"/>
        <v>0</v>
      </c>
      <c r="H1012" s="45">
        <f t="shared" si="587"/>
        <v>0</v>
      </c>
      <c r="I1012" s="72">
        <f t="shared" si="583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583"/>
        <v>0</v>
      </c>
    </row>
    <row r="1014" spans="1:11" s="3" customFormat="1" x14ac:dyDescent="0.2">
      <c r="A1014" s="64" t="s">
        <v>46</v>
      </c>
      <c r="B1014" s="65"/>
      <c r="C1014" s="44">
        <f t="shared" ref="C1014" si="588">C1016+C1017+C1018-C1015</f>
        <v>58.899999999999601</v>
      </c>
      <c r="D1014" s="44">
        <f t="shared" ref="D1014:H1014" si="589">D1016+D1017+D1018-D1015</f>
        <v>0</v>
      </c>
      <c r="E1014" s="44">
        <f t="shared" si="589"/>
        <v>58.899999999999601</v>
      </c>
      <c r="F1014" s="44">
        <f t="shared" si="589"/>
        <v>6249.8</v>
      </c>
      <c r="G1014" s="44">
        <f t="shared" si="589"/>
        <v>0</v>
      </c>
      <c r="H1014" s="45">
        <f t="shared" si="589"/>
        <v>0</v>
      </c>
      <c r="I1014" s="72">
        <f t="shared" si="583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583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583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583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583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" si="590">SUM(C1023,C1024,C1025)</f>
        <v>0</v>
      </c>
      <c r="D1019" s="44">
        <f t="shared" ref="D1019:H1019" si="591">SUM(D1023,D1024,D1025)</f>
        <v>0</v>
      </c>
      <c r="E1019" s="44">
        <f t="shared" si="591"/>
        <v>0</v>
      </c>
      <c r="F1019" s="44">
        <f t="shared" si="591"/>
        <v>0</v>
      </c>
      <c r="G1019" s="44">
        <f t="shared" si="591"/>
        <v>0</v>
      </c>
      <c r="H1019" s="45">
        <f t="shared" si="591"/>
        <v>0</v>
      </c>
      <c r="I1019" s="72">
        <f t="shared" si="583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583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" si="592">C1023+C1024+C1025-C1022</f>
        <v>0</v>
      </c>
      <c r="D1021" s="44">
        <f t="shared" ref="D1021:H1021" si="593">D1023+D1024+D1025-D1022</f>
        <v>0</v>
      </c>
      <c r="E1021" s="44">
        <f t="shared" si="593"/>
        <v>0</v>
      </c>
      <c r="F1021" s="44">
        <f t="shared" si="593"/>
        <v>0</v>
      </c>
      <c r="G1021" s="44">
        <f t="shared" si="593"/>
        <v>0</v>
      </c>
      <c r="H1021" s="45">
        <f t="shared" si="593"/>
        <v>0</v>
      </c>
      <c r="I1021" s="72">
        <f t="shared" si="583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583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583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583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583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" si="594">SUM(C1030,C1031,C1032)</f>
        <v>0</v>
      </c>
      <c r="D1026" s="44">
        <f t="shared" ref="D1026:H1026" si="595">SUM(D1030,D1031,D1032)</f>
        <v>0</v>
      </c>
      <c r="E1026" s="44">
        <f t="shared" si="595"/>
        <v>0</v>
      </c>
      <c r="F1026" s="44">
        <f t="shared" si="595"/>
        <v>0</v>
      </c>
      <c r="G1026" s="44">
        <f t="shared" si="595"/>
        <v>0</v>
      </c>
      <c r="H1026" s="45">
        <f t="shared" si="595"/>
        <v>0</v>
      </c>
      <c r="I1026" s="72">
        <f t="shared" si="583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583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" si="596">C1030+C1031+C1032-C1029</f>
        <v>0</v>
      </c>
      <c r="D1028" s="44">
        <f t="shared" ref="D1028:H1028" si="597">D1030+D1031+D1032-D1029</f>
        <v>0</v>
      </c>
      <c r="E1028" s="44">
        <f t="shared" si="597"/>
        <v>0</v>
      </c>
      <c r="F1028" s="44">
        <f t="shared" si="597"/>
        <v>0</v>
      </c>
      <c r="G1028" s="44">
        <f t="shared" si="597"/>
        <v>0</v>
      </c>
      <c r="H1028" s="45">
        <f t="shared" si="597"/>
        <v>0</v>
      </c>
      <c r="I1028" s="72">
        <f t="shared" si="583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583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583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583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583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583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583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583"/>
        <v>0</v>
      </c>
    </row>
    <row r="1036" spans="1:33" s="3" customFormat="1" hidden="1" x14ac:dyDescent="0.2">
      <c r="A1036" s="127" t="s">
        <v>65</v>
      </c>
      <c r="B1036" s="128"/>
      <c r="C1036" s="129">
        <f t="shared" ref="C1036" si="598">C989-C1007</f>
        <v>0</v>
      </c>
      <c r="D1036" s="129">
        <f t="shared" ref="D1036:H1036" si="599">D989-D1007</f>
        <v>0</v>
      </c>
      <c r="E1036" s="129">
        <f t="shared" si="599"/>
        <v>0</v>
      </c>
      <c r="F1036" s="129">
        <f t="shared" si="599"/>
        <v>0</v>
      </c>
      <c r="G1036" s="129">
        <f t="shared" si="599"/>
        <v>0</v>
      </c>
      <c r="H1036" s="130">
        <f t="shared" si="599"/>
        <v>0</v>
      </c>
      <c r="I1036" s="72">
        <f t="shared" si="583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9"/>
        <filter val="1.354,50"/>
        <filter val="1.505,00"/>
        <filter val="1.610,10"/>
        <filter val="1.789,10"/>
        <filter val="10.318,40"/>
        <filter val="10.468,40"/>
        <filter val="100,00"/>
        <filter val="11.468,40"/>
        <filter val="12.025,39"/>
        <filter val="122.456,00"/>
        <filter val="128.412,00"/>
        <filter val="13.095,00"/>
        <filter val="130,22"/>
        <filter val="130.332,25"/>
        <filter val="14.795,98"/>
        <filter val="150,00"/>
        <filter val="150,5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93,70"/>
        <filter val="2.910,60"/>
        <filter val="20,00"/>
        <filter val="223,00"/>
        <filter val="224,11"/>
        <filter val="243,00"/>
        <filter val="253.131,40"/>
        <filter val="269.624,50"/>
        <filter val="270,00"/>
        <filter val="286.051,98"/>
        <filter val="29,75"/>
        <filter val="291.845,60"/>
        <filter val="3.086,70"/>
        <filter val="307,00"/>
        <filter val="310.861,20"/>
        <filter val="325.657,18"/>
        <filter val="327.326,18"/>
        <filter val="379,00"/>
        <filter val="388,10"/>
        <filter val="4.107,60"/>
        <filter val="4.837,80"/>
        <filter val="403,30"/>
        <filter val="405,00"/>
        <filter val="414,20"/>
        <filter val="420.187,30"/>
        <filter val="420.257,60"/>
        <filter val="433.282,30"/>
        <filter val="435,59"/>
        <filter val="439.661,30"/>
        <filter val="44.670,20"/>
        <filter val="442,00"/>
        <filter val="448.170,30"/>
        <filter val="454,50"/>
        <filter val="46,20"/>
        <filter val="460,00"/>
        <filter val="460.195,69"/>
        <filter val="462,00"/>
        <filter val="462.689,69"/>
        <filter val="47.580,80"/>
        <filter val="48,60"/>
        <filter val="5.031,26"/>
        <filter val="50,50"/>
        <filter val="505,00"/>
        <filter val="51.687,71"/>
        <filter val="560,00"/>
        <filter val="6.308,70"/>
        <filter val="6.379,00"/>
        <filter val="6.932,00"/>
        <filter val="6.967,50"/>
        <filter val="621,00"/>
        <filter val="658,59"/>
        <filter val="686,00"/>
        <filter val="7.156,30"/>
        <filter val="70,30"/>
        <filter val="702,08"/>
        <filter val="730,00"/>
        <filter val="8.374,70"/>
        <filter val="8.945,40"/>
        <filter val="819,00"/>
        <filter val="830,00"/>
        <filter val="839,00"/>
        <filter val="877,59"/>
        <filter val="896,48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A5:H5"/>
    <mergeCell ref="A6:H6"/>
    <mergeCell ref="F9:H9"/>
    <mergeCell ref="A1040:B1040"/>
    <mergeCell ref="D1040:H1040"/>
    <mergeCell ref="A1041:B1041"/>
    <mergeCell ref="D1041:H1041"/>
    <mergeCell ref="D1045:H1045"/>
    <mergeCell ref="D1046:H1046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rectif august 2025</vt:lpstr>
      <vt:lpstr>rectif iulie 2025</vt:lpstr>
      <vt:lpstr>aprobat 2025</vt:lpstr>
      <vt:lpstr>'aprobat 2025'!Print_Area</vt:lpstr>
      <vt:lpstr>'rectif august 2025'!Print_Area</vt:lpstr>
      <vt:lpstr>'rectif iulie 2025'!Print_Area</vt:lpstr>
      <vt:lpstr>'aprobat 2025'!Print_Titles</vt:lpstr>
      <vt:lpstr>'rectif august 2025'!Print_Titles</vt:lpstr>
      <vt:lpstr>'rectif iulie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2025-08-08T09:55:46Z</cp:lastPrinted>
  <dcterms:created xsi:type="dcterms:W3CDTF">2022-02-03T08:21:00Z</dcterms:created>
  <dcterms:modified xsi:type="dcterms:W3CDTF">2025-08-08T09:55:48Z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A5919A1BD8E644C3BF0E6A7D21D3C1AD_13</vt:lpwstr>
  </property>
  <property fmtid="{D5CDD505-2E9C-101B-9397-08002B2CF9AE}" pid="3" name="KSOProductBuildVer">
    <vt:lpwstr>1033-12.2.0.20326</vt:lpwstr>
  </property>
</Properties>
</file>